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XCAPUZALCO\IXCAPUZALCO 2025\PUBLICAR LGCG 2025\PUBLICAR 1ER TRIMESTRE\INICIATIVAS Y PROYECTOS\"/>
    </mc:Choice>
  </mc:AlternateContent>
  <bookViews>
    <workbookView xWindow="-105" yWindow="-105" windowWidth="23250" windowHeight="1245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309" i="1" l="1"/>
  <c r="G309" i="1"/>
  <c r="F309" i="1"/>
  <c r="H309" i="1" s="1"/>
  <c r="K309" i="1" s="1"/>
  <c r="E309" i="1"/>
  <c r="J308" i="1"/>
  <c r="G308" i="1"/>
  <c r="E308" i="1"/>
  <c r="F308" i="1" s="1"/>
  <c r="H308" i="1" s="1"/>
  <c r="K308" i="1" s="1"/>
  <c r="J307" i="1"/>
  <c r="G307" i="1"/>
  <c r="E307" i="1"/>
  <c r="F307" i="1" s="1"/>
  <c r="H307" i="1" s="1"/>
  <c r="K307" i="1" s="1"/>
  <c r="J306" i="1"/>
  <c r="H306" i="1"/>
  <c r="K306" i="1" s="1"/>
  <c r="G306" i="1"/>
  <c r="F306" i="1"/>
  <c r="E306" i="1"/>
  <c r="J305" i="1"/>
  <c r="G305" i="1"/>
  <c r="F305" i="1"/>
  <c r="H305" i="1" s="1"/>
  <c r="K305" i="1" s="1"/>
  <c r="E305" i="1"/>
  <c r="J304" i="1"/>
  <c r="G304" i="1"/>
  <c r="E304" i="1"/>
  <c r="F304" i="1" s="1"/>
  <c r="H304" i="1" s="1"/>
  <c r="K304" i="1" s="1"/>
  <c r="J303" i="1"/>
  <c r="G303" i="1"/>
  <c r="E303" i="1"/>
  <c r="F303" i="1" s="1"/>
  <c r="H303" i="1" s="1"/>
  <c r="K303" i="1" s="1"/>
  <c r="J302" i="1"/>
  <c r="H302" i="1"/>
  <c r="K302" i="1" s="1"/>
  <c r="G302" i="1"/>
  <c r="F302" i="1"/>
  <c r="E302" i="1"/>
  <c r="G301" i="1"/>
  <c r="E301" i="1"/>
  <c r="F301" i="1" s="1"/>
  <c r="H301" i="1" s="1"/>
  <c r="K301" i="1" s="1"/>
  <c r="J300" i="1"/>
  <c r="G300" i="1"/>
  <c r="F300" i="1"/>
  <c r="H300" i="1" s="1"/>
  <c r="K300" i="1" s="1"/>
  <c r="E300" i="1"/>
  <c r="J299" i="1"/>
  <c r="G299" i="1"/>
  <c r="E299" i="1"/>
  <c r="F299" i="1" s="1"/>
  <c r="H299" i="1" s="1"/>
  <c r="K299" i="1" s="1"/>
  <c r="G298" i="1"/>
  <c r="F298" i="1"/>
  <c r="H298" i="1" s="1"/>
  <c r="K298" i="1" s="1"/>
  <c r="E298" i="1"/>
  <c r="J297" i="1"/>
  <c r="G297" i="1"/>
  <c r="E297" i="1"/>
  <c r="F297" i="1" s="1"/>
  <c r="H297" i="1" s="1"/>
  <c r="K297" i="1" s="1"/>
  <c r="G296" i="1"/>
  <c r="E296" i="1"/>
  <c r="F296" i="1" s="1"/>
  <c r="H296" i="1" s="1"/>
  <c r="K296" i="1" s="1"/>
  <c r="G295" i="1"/>
  <c r="F295" i="1"/>
  <c r="H295" i="1" s="1"/>
  <c r="K295" i="1" s="1"/>
  <c r="E295" i="1"/>
  <c r="J294" i="1"/>
  <c r="G294" i="1"/>
  <c r="E294" i="1"/>
  <c r="F294" i="1" s="1"/>
  <c r="H294" i="1" s="1"/>
  <c r="K294" i="1" s="1"/>
  <c r="G293" i="1"/>
  <c r="E293" i="1"/>
  <c r="F293" i="1" s="1"/>
  <c r="H293" i="1" s="1"/>
  <c r="K293" i="1" s="1"/>
  <c r="J292" i="1"/>
  <c r="G292" i="1"/>
  <c r="E292" i="1"/>
  <c r="F292" i="1" s="1"/>
  <c r="H292" i="1" s="1"/>
  <c r="K292" i="1" s="1"/>
  <c r="J291" i="1"/>
  <c r="G291" i="1"/>
  <c r="E291" i="1"/>
  <c r="F291" i="1" s="1"/>
  <c r="H291" i="1" s="1"/>
  <c r="K291" i="1" s="1"/>
  <c r="J290" i="1"/>
  <c r="G290" i="1"/>
  <c r="F290" i="1"/>
  <c r="H290" i="1" s="1"/>
  <c r="K290" i="1" s="1"/>
  <c r="E290" i="1"/>
  <c r="J289" i="1"/>
  <c r="G289" i="1"/>
  <c r="E289" i="1"/>
  <c r="F289" i="1" s="1"/>
  <c r="H289" i="1" s="1"/>
  <c r="K289" i="1" s="1"/>
  <c r="J288" i="1"/>
  <c r="G288" i="1"/>
  <c r="E288" i="1"/>
  <c r="F288" i="1" s="1"/>
  <c r="H288" i="1" s="1"/>
  <c r="K288" i="1" s="1"/>
  <c r="J287" i="1"/>
  <c r="G287" i="1"/>
  <c r="E287" i="1"/>
  <c r="F287" i="1" s="1"/>
  <c r="H287" i="1" s="1"/>
  <c r="K287" i="1" s="1"/>
  <c r="J286" i="1"/>
  <c r="G286" i="1"/>
  <c r="F286" i="1"/>
  <c r="H286" i="1" s="1"/>
  <c r="K286" i="1" s="1"/>
  <c r="E286" i="1"/>
  <c r="J285" i="1"/>
  <c r="G285" i="1"/>
  <c r="E285" i="1"/>
  <c r="F285" i="1" s="1"/>
  <c r="H285" i="1" s="1"/>
  <c r="K285" i="1" s="1"/>
  <c r="J284" i="1"/>
  <c r="G284" i="1"/>
  <c r="E284" i="1"/>
  <c r="F284" i="1" s="1"/>
  <c r="H284" i="1" s="1"/>
  <c r="K284" i="1" s="1"/>
  <c r="J283" i="1"/>
  <c r="G283" i="1"/>
  <c r="E283" i="1"/>
  <c r="F283" i="1" s="1"/>
  <c r="H283" i="1" s="1"/>
  <c r="K283" i="1" s="1"/>
  <c r="J282" i="1"/>
  <c r="G282" i="1"/>
  <c r="F282" i="1"/>
  <c r="H282" i="1" s="1"/>
  <c r="K282" i="1" s="1"/>
  <c r="E282" i="1"/>
  <c r="J281" i="1"/>
  <c r="G281" i="1"/>
  <c r="E281" i="1"/>
  <c r="F281" i="1" s="1"/>
  <c r="H281" i="1" s="1"/>
  <c r="K281" i="1" s="1"/>
  <c r="J280" i="1"/>
  <c r="G280" i="1"/>
  <c r="E280" i="1"/>
  <c r="F280" i="1" s="1"/>
  <c r="H280" i="1" s="1"/>
  <c r="K280" i="1" s="1"/>
  <c r="J279" i="1"/>
  <c r="G279" i="1"/>
  <c r="E279" i="1"/>
  <c r="F279" i="1" s="1"/>
  <c r="H279" i="1" s="1"/>
  <c r="K279" i="1" s="1"/>
  <c r="J278" i="1"/>
  <c r="G278" i="1"/>
  <c r="F278" i="1"/>
  <c r="H278" i="1" s="1"/>
  <c r="K278" i="1" s="1"/>
  <c r="E278" i="1"/>
  <c r="J277" i="1"/>
  <c r="G277" i="1"/>
  <c r="E277" i="1"/>
  <c r="F277" i="1" s="1"/>
  <c r="H277" i="1" s="1"/>
  <c r="K277" i="1" s="1"/>
  <c r="I274" i="1"/>
  <c r="G270" i="1"/>
  <c r="G274" i="1" s="1"/>
  <c r="F270" i="1"/>
  <c r="H270" i="1" s="1"/>
  <c r="K270" i="1" s="1"/>
  <c r="E270" i="1"/>
  <c r="G269" i="1"/>
  <c r="E269" i="1"/>
  <c r="F269" i="1" s="1"/>
  <c r="H269" i="1" s="1"/>
  <c r="K269" i="1" s="1"/>
  <c r="J268" i="1"/>
  <c r="J274" i="1" s="1"/>
  <c r="G268" i="1"/>
  <c r="F268" i="1"/>
  <c r="H268" i="1" s="1"/>
  <c r="E268" i="1"/>
  <c r="J265" i="1"/>
  <c r="I265" i="1"/>
  <c r="G262" i="1"/>
  <c r="E262" i="1"/>
  <c r="F262" i="1" s="1"/>
  <c r="H262" i="1" s="1"/>
  <c r="K262" i="1" s="1"/>
  <c r="J261" i="1"/>
  <c r="G261" i="1"/>
  <c r="G265" i="1" s="1"/>
  <c r="F261" i="1"/>
  <c r="E261" i="1"/>
  <c r="J256" i="1"/>
  <c r="I256" i="1"/>
  <c r="J254" i="1"/>
  <c r="G254" i="1"/>
  <c r="F254" i="1"/>
  <c r="H254" i="1" s="1"/>
  <c r="K254" i="1" s="1"/>
  <c r="E254" i="1"/>
  <c r="G253" i="1"/>
  <c r="G256" i="1" s="1"/>
  <c r="E253" i="1"/>
  <c r="F253" i="1" s="1"/>
  <c r="I250" i="1"/>
  <c r="G246" i="1"/>
  <c r="F246" i="1"/>
  <c r="H246" i="1" s="1"/>
  <c r="K246" i="1" s="1"/>
  <c r="E246" i="1"/>
  <c r="G245" i="1"/>
  <c r="E245" i="1"/>
  <c r="F245" i="1" s="1"/>
  <c r="H245" i="1" s="1"/>
  <c r="K245" i="1" s="1"/>
  <c r="G244" i="1"/>
  <c r="E244" i="1"/>
  <c r="F244" i="1" s="1"/>
  <c r="H244" i="1" s="1"/>
  <c r="K244" i="1" s="1"/>
  <c r="G243" i="1"/>
  <c r="E243" i="1"/>
  <c r="F243" i="1" s="1"/>
  <c r="H243" i="1" s="1"/>
  <c r="K243" i="1" s="1"/>
  <c r="J242" i="1"/>
  <c r="G242" i="1"/>
  <c r="E242" i="1"/>
  <c r="F242" i="1" s="1"/>
  <c r="H242" i="1" s="1"/>
  <c r="K242" i="1" s="1"/>
  <c r="J241" i="1"/>
  <c r="J250" i="1" s="1"/>
  <c r="G241" i="1"/>
  <c r="F241" i="1"/>
  <c r="H241" i="1" s="1"/>
  <c r="K241" i="1" s="1"/>
  <c r="E241" i="1"/>
  <c r="J240" i="1"/>
  <c r="G240" i="1"/>
  <c r="E240" i="1"/>
  <c r="F240" i="1" s="1"/>
  <c r="H240" i="1" s="1"/>
  <c r="K240" i="1" s="1"/>
  <c r="G239" i="1"/>
  <c r="E239" i="1"/>
  <c r="F239" i="1" s="1"/>
  <c r="H239" i="1" s="1"/>
  <c r="K239" i="1" s="1"/>
  <c r="G238" i="1"/>
  <c r="F238" i="1"/>
  <c r="H238" i="1" s="1"/>
  <c r="K238" i="1" s="1"/>
  <c r="E238" i="1"/>
  <c r="G237" i="1"/>
  <c r="F237" i="1"/>
  <c r="H237" i="1" s="1"/>
  <c r="K237" i="1" s="1"/>
  <c r="E237" i="1"/>
  <c r="J236" i="1"/>
  <c r="G236" i="1"/>
  <c r="E236" i="1"/>
  <c r="F236" i="1" s="1"/>
  <c r="H236" i="1" s="1"/>
  <c r="K236" i="1" s="1"/>
  <c r="J235" i="1"/>
  <c r="G235" i="1"/>
  <c r="G250" i="1" s="1"/>
  <c r="F235" i="1"/>
  <c r="H235" i="1" s="1"/>
  <c r="K235" i="1" s="1"/>
  <c r="E235" i="1"/>
  <c r="J234" i="1"/>
  <c r="G234" i="1"/>
  <c r="E234" i="1"/>
  <c r="F234" i="1" s="1"/>
  <c r="I231" i="1"/>
  <c r="G229" i="1"/>
  <c r="E229" i="1"/>
  <c r="F229" i="1" s="1"/>
  <c r="H229" i="1" s="1"/>
  <c r="K229" i="1" s="1"/>
  <c r="G228" i="1"/>
  <c r="E228" i="1"/>
  <c r="F228" i="1" s="1"/>
  <c r="H228" i="1" s="1"/>
  <c r="K228" i="1" s="1"/>
  <c r="G227" i="1"/>
  <c r="E227" i="1"/>
  <c r="F227" i="1" s="1"/>
  <c r="H227" i="1" s="1"/>
  <c r="K227" i="1" s="1"/>
  <c r="G226" i="1"/>
  <c r="H226" i="1" s="1"/>
  <c r="K226" i="1" s="1"/>
  <c r="F226" i="1"/>
  <c r="E226" i="1"/>
  <c r="J225" i="1"/>
  <c r="J231" i="1" s="1"/>
  <c r="G225" i="1"/>
  <c r="E225" i="1"/>
  <c r="F225" i="1" s="1"/>
  <c r="H225" i="1" s="1"/>
  <c r="K225" i="1" s="1"/>
  <c r="G224" i="1"/>
  <c r="E224" i="1"/>
  <c r="F224" i="1" s="1"/>
  <c r="H224" i="1" s="1"/>
  <c r="K224" i="1" s="1"/>
  <c r="G223" i="1"/>
  <c r="H223" i="1" s="1"/>
  <c r="K223" i="1" s="1"/>
  <c r="F223" i="1"/>
  <c r="E223" i="1"/>
  <c r="G222" i="1"/>
  <c r="E222" i="1"/>
  <c r="F222" i="1" s="1"/>
  <c r="H222" i="1" s="1"/>
  <c r="K222" i="1" s="1"/>
  <c r="G221" i="1"/>
  <c r="E221" i="1"/>
  <c r="F221" i="1" s="1"/>
  <c r="H221" i="1" s="1"/>
  <c r="K221" i="1" s="1"/>
  <c r="G220" i="1"/>
  <c r="F220" i="1"/>
  <c r="H220" i="1" s="1"/>
  <c r="K220" i="1" s="1"/>
  <c r="E220" i="1"/>
  <c r="G219" i="1"/>
  <c r="F219" i="1"/>
  <c r="H219" i="1" s="1"/>
  <c r="K219" i="1" s="1"/>
  <c r="E219" i="1"/>
  <c r="G218" i="1"/>
  <c r="E218" i="1"/>
  <c r="F218" i="1" s="1"/>
  <c r="H218" i="1" s="1"/>
  <c r="K218" i="1" s="1"/>
  <c r="G217" i="1"/>
  <c r="E217" i="1"/>
  <c r="F217" i="1" s="1"/>
  <c r="H217" i="1" s="1"/>
  <c r="K217" i="1" s="1"/>
  <c r="G216" i="1"/>
  <c r="E216" i="1"/>
  <c r="F216" i="1" s="1"/>
  <c r="H216" i="1" s="1"/>
  <c r="K216" i="1" s="1"/>
  <c r="G215" i="1"/>
  <c r="H215" i="1" s="1"/>
  <c r="K215" i="1" s="1"/>
  <c r="F215" i="1"/>
  <c r="E215" i="1"/>
  <c r="G214" i="1"/>
  <c r="G231" i="1" s="1"/>
  <c r="E214" i="1"/>
  <c r="F214" i="1" s="1"/>
  <c r="H214" i="1" s="1"/>
  <c r="K214" i="1" s="1"/>
  <c r="G213" i="1"/>
  <c r="E213" i="1"/>
  <c r="F213" i="1" s="1"/>
  <c r="I210" i="1"/>
  <c r="G206" i="1"/>
  <c r="E206" i="1"/>
  <c r="F206" i="1" s="1"/>
  <c r="H206" i="1" s="1"/>
  <c r="K206" i="1" s="1"/>
  <c r="G205" i="1"/>
  <c r="E205" i="1"/>
  <c r="F205" i="1" s="1"/>
  <c r="H205" i="1" s="1"/>
  <c r="K205" i="1" s="1"/>
  <c r="J204" i="1"/>
  <c r="G204" i="1"/>
  <c r="H204" i="1" s="1"/>
  <c r="K204" i="1" s="1"/>
  <c r="F204" i="1"/>
  <c r="E204" i="1"/>
  <c r="J203" i="1"/>
  <c r="J210" i="1" s="1"/>
  <c r="G203" i="1"/>
  <c r="E203" i="1"/>
  <c r="F203" i="1" s="1"/>
  <c r="I201" i="1"/>
  <c r="G201" i="1"/>
  <c r="J197" i="1"/>
  <c r="J201" i="1" s="1"/>
  <c r="G197" i="1"/>
  <c r="E197" i="1"/>
  <c r="F197" i="1" s="1"/>
  <c r="I194" i="1"/>
  <c r="G194" i="1"/>
  <c r="J190" i="1"/>
  <c r="J194" i="1" s="1"/>
  <c r="G190" i="1"/>
  <c r="E190" i="1"/>
  <c r="F190" i="1" s="1"/>
  <c r="I187" i="1"/>
  <c r="G187" i="1"/>
  <c r="G183" i="1"/>
  <c r="E183" i="1"/>
  <c r="F183" i="1" s="1"/>
  <c r="H183" i="1" s="1"/>
  <c r="K183" i="1" s="1"/>
  <c r="J182" i="1"/>
  <c r="J187" i="1" s="1"/>
  <c r="G182" i="1"/>
  <c r="F182" i="1"/>
  <c r="E182" i="1"/>
  <c r="I179" i="1"/>
  <c r="J174" i="1"/>
  <c r="G174" i="1"/>
  <c r="E174" i="1"/>
  <c r="F174" i="1" s="1"/>
  <c r="H174" i="1" s="1"/>
  <c r="K174" i="1" s="1"/>
  <c r="G173" i="1"/>
  <c r="F173" i="1"/>
  <c r="H173" i="1" s="1"/>
  <c r="K173" i="1" s="1"/>
  <c r="E173" i="1"/>
  <c r="J172" i="1"/>
  <c r="J179" i="1" s="1"/>
  <c r="G172" i="1"/>
  <c r="G179" i="1" s="1"/>
  <c r="E172" i="1"/>
  <c r="F172" i="1" s="1"/>
  <c r="I170" i="1"/>
  <c r="G170" i="1"/>
  <c r="G166" i="1"/>
  <c r="E166" i="1"/>
  <c r="F166" i="1" s="1"/>
  <c r="H166" i="1" s="1"/>
  <c r="K166" i="1" s="1"/>
  <c r="G165" i="1"/>
  <c r="E165" i="1"/>
  <c r="F165" i="1" s="1"/>
  <c r="H165" i="1" s="1"/>
  <c r="K165" i="1" s="1"/>
  <c r="J164" i="1"/>
  <c r="J170" i="1" s="1"/>
  <c r="G164" i="1"/>
  <c r="F164" i="1"/>
  <c r="E164" i="1"/>
  <c r="I162" i="1"/>
  <c r="J161" i="1"/>
  <c r="G161" i="1"/>
  <c r="H161" i="1" s="1"/>
  <c r="K161" i="1" s="1"/>
  <c r="F161" i="1"/>
  <c r="E161" i="1"/>
  <c r="J160" i="1"/>
  <c r="G160" i="1"/>
  <c r="E160" i="1"/>
  <c r="F160" i="1" s="1"/>
  <c r="H160" i="1" s="1"/>
  <c r="K160" i="1" s="1"/>
  <c r="J159" i="1"/>
  <c r="G159" i="1"/>
  <c r="G162" i="1" s="1"/>
  <c r="F159" i="1"/>
  <c r="H159" i="1" s="1"/>
  <c r="K159" i="1" s="1"/>
  <c r="E159" i="1"/>
  <c r="J158" i="1"/>
  <c r="G158" i="1"/>
  <c r="E158" i="1"/>
  <c r="F158" i="1" s="1"/>
  <c r="H158" i="1" s="1"/>
  <c r="K158" i="1" s="1"/>
  <c r="J157" i="1"/>
  <c r="G157" i="1"/>
  <c r="F157" i="1"/>
  <c r="H157" i="1" s="1"/>
  <c r="K157" i="1" s="1"/>
  <c r="E157" i="1"/>
  <c r="J156" i="1"/>
  <c r="J162" i="1" s="1"/>
  <c r="G156" i="1"/>
  <c r="E156" i="1"/>
  <c r="F156" i="1" s="1"/>
  <c r="I154" i="1"/>
  <c r="G154" i="1"/>
  <c r="G150" i="1"/>
  <c r="E150" i="1"/>
  <c r="F150" i="1" s="1"/>
  <c r="H150" i="1" s="1"/>
  <c r="K150" i="1" s="1"/>
  <c r="G149" i="1"/>
  <c r="E149" i="1"/>
  <c r="F149" i="1" s="1"/>
  <c r="H149" i="1" s="1"/>
  <c r="K149" i="1" s="1"/>
  <c r="J148" i="1"/>
  <c r="G148" i="1"/>
  <c r="F148" i="1"/>
  <c r="H148" i="1" s="1"/>
  <c r="K148" i="1" s="1"/>
  <c r="E148" i="1"/>
  <c r="J147" i="1"/>
  <c r="G147" i="1"/>
  <c r="E147" i="1"/>
  <c r="F147" i="1" s="1"/>
  <c r="H147" i="1" s="1"/>
  <c r="K147" i="1" s="1"/>
  <c r="J146" i="1"/>
  <c r="J154" i="1" s="1"/>
  <c r="G146" i="1"/>
  <c r="F146" i="1"/>
  <c r="E146" i="1"/>
  <c r="J144" i="1"/>
  <c r="I144" i="1"/>
  <c r="J142" i="1"/>
  <c r="G142" i="1"/>
  <c r="F142" i="1"/>
  <c r="H142" i="1" s="1"/>
  <c r="K142" i="1" s="1"/>
  <c r="E142" i="1"/>
  <c r="J141" i="1"/>
  <c r="G141" i="1"/>
  <c r="G144" i="1" s="1"/>
  <c r="E141" i="1"/>
  <c r="F141" i="1" s="1"/>
  <c r="F144" i="1" l="1"/>
  <c r="H141" i="1"/>
  <c r="F170" i="1"/>
  <c r="F201" i="1"/>
  <c r="H197" i="1"/>
  <c r="F256" i="1"/>
  <c r="H253" i="1"/>
  <c r="F154" i="1"/>
  <c r="H156" i="1"/>
  <c r="F162" i="1"/>
  <c r="H172" i="1"/>
  <c r="F179" i="1"/>
  <c r="F231" i="1"/>
  <c r="H213" i="1"/>
  <c r="F265" i="1"/>
  <c r="K268" i="1"/>
  <c r="K274" i="1" s="1"/>
  <c r="H274" i="1"/>
  <c r="H234" i="1"/>
  <c r="F250" i="1"/>
  <c r="H190" i="1"/>
  <c r="F194" i="1"/>
  <c r="F187" i="1"/>
  <c r="H203" i="1"/>
  <c r="F210" i="1"/>
  <c r="H164" i="1"/>
  <c r="G210" i="1"/>
  <c r="F274" i="1"/>
  <c r="H261" i="1"/>
  <c r="H146" i="1"/>
  <c r="H182" i="1"/>
  <c r="H256" i="1" l="1"/>
  <c r="K253" i="1"/>
  <c r="K256" i="1" s="1"/>
  <c r="K182" i="1"/>
  <c r="K187" i="1" s="1"/>
  <c r="H187" i="1"/>
  <c r="K213" i="1"/>
  <c r="K231" i="1" s="1"/>
  <c r="H231" i="1"/>
  <c r="H154" i="1"/>
  <c r="K146" i="1"/>
  <c r="K154" i="1" s="1"/>
  <c r="K197" i="1"/>
  <c r="K201" i="1" s="1"/>
  <c r="H201" i="1"/>
  <c r="H210" i="1"/>
  <c r="K203" i="1"/>
  <c r="K210" i="1" s="1"/>
  <c r="H265" i="1"/>
  <c r="K261" i="1"/>
  <c r="K265" i="1" s="1"/>
  <c r="H194" i="1"/>
  <c r="K190" i="1"/>
  <c r="K194" i="1" s="1"/>
  <c r="H179" i="1"/>
  <c r="K172" i="1"/>
  <c r="K179" i="1" s="1"/>
  <c r="H250" i="1"/>
  <c r="K234" i="1"/>
  <c r="K250" i="1" s="1"/>
  <c r="H144" i="1"/>
  <c r="K141" i="1"/>
  <c r="K144" i="1" s="1"/>
  <c r="K164" i="1"/>
  <c r="K170" i="1" s="1"/>
  <c r="H170" i="1"/>
  <c r="K156" i="1"/>
  <c r="K162" i="1" s="1"/>
  <c r="H162" i="1"/>
  <c r="C101" i="1" l="1"/>
  <c r="C92" i="1" l="1"/>
  <c r="C71" i="1"/>
  <c r="C67" i="1"/>
  <c r="C59" i="1"/>
  <c r="C55" i="1"/>
  <c r="C45" i="1"/>
  <c r="C35" i="1"/>
  <c r="C25" i="1"/>
  <c r="C15" i="1"/>
  <c r="C7" i="1"/>
  <c r="C6" i="1" l="1"/>
  <c r="C85" i="1" s="1"/>
  <c r="C83" i="1" s="1"/>
</calcChain>
</file>

<file path=xl/sharedStrings.xml><?xml version="1.0" encoding="utf-8"?>
<sst xmlns="http://schemas.openxmlformats.org/spreadsheetml/2006/main" count="239" uniqueCount="180">
  <si>
    <t>Clasificador por Objeto del Gasto</t>
  </si>
  <si>
    <t>Importe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</si>
  <si>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</si>
  <si>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</si>
  <si>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</si>
  <si>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</si>
  <si>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</si>
  <si>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</si>
  <si>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</si>
  <si>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</si>
  <si>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</si>
  <si>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</si>
  <si>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</si>
  <si>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</si>
  <si>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</si>
  <si>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</si>
  <si>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</si>
  <si>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</si>
  <si>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</si>
  <si>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</si>
  <si>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</si>
  <si>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</si>
  <si>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</si>
  <si>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</si>
  <si>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</si>
  <si>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</si>
  <si>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</si>
  <si>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</si>
  <si>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</si>
  <si>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</si>
  <si>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</si>
  <si>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</si>
  <si>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</si>
  <si>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</si>
  <si>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</si>
  <si>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</si>
  <si>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</si>
  <si>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</si>
  <si>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</si>
  <si>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</si>
  <si>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</si>
  <si>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</si>
  <si>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</si>
  <si>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</si>
  <si>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</si>
  <si>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</si>
  <si>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</si>
  <si>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</si>
  <si>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</si>
  <si>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</si>
  <si>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</si>
  <si>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</si>
  <si>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</si>
  <si>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</si>
  <si>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</si>
  <si>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</si>
  <si>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</si>
  <si>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</si>
  <si>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</si>
  <si>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</si>
  <si>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</si>
  <si>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</si>
  <si>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</si>
  <si>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</si>
  <si>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</si>
  <si>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</si>
  <si>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</si>
  <si>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</si>
  <si>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</si>
  <si>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</si>
  <si>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</si>
  <si>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</si>
  <si>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</si>
  <si>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</si>
  <si>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</si>
  <si>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Administrativa</t>
  </si>
  <si>
    <t>Órgano Ejecutivo Municipal</t>
  </si>
  <si>
    <t>Otras Entidades Paraestatales y organismos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</si>
  <si>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</si>
  <si>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</si>
  <si>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</si>
  <si>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</si>
  <si>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</si>
  <si>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</si>
  <si>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</si>
  <si>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</si>
  <si>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</si>
  <si>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Adición DOF 23-12-2015</t>
  </si>
  <si>
    <t>Prioridades de Gasto</t>
  </si>
  <si>
    <t>Programas y Proyectos</t>
  </si>
  <si>
    <t>SUELDOS BASE AL PERSONAL PERMANENTE</t>
  </si>
  <si>
    <t>COMBUSTIBLES, LUBRICANTES Y ADITIVOS</t>
  </si>
  <si>
    <t>CONSTRUCCIÓN DE OBRAS DE URBANIZACIÓN EN LOTES</t>
  </si>
  <si>
    <t>CHOFER</t>
  </si>
  <si>
    <t xml:space="preserve">ATENCION CIUDADANA </t>
  </si>
  <si>
    <t xml:space="preserve">IGUALDAD Y EQUIDAD DE GENERO </t>
  </si>
  <si>
    <t xml:space="preserve">INVERSION PARA EL DESARROLLO SOCIAL </t>
  </si>
  <si>
    <t xml:space="preserve">MUNICIPIO SALUDABLE Y BIENESTAR </t>
  </si>
  <si>
    <t xml:space="preserve">TRANSPARENCIA EN LA APLICACIÓN DE LOS RECURSOS </t>
  </si>
  <si>
    <t xml:space="preserve">APLICACIÓN DE LA JUSTICIA Y SEGURIDAD PUBLICA </t>
  </si>
  <si>
    <t xml:space="preserve">ALIANZAS PARA EL LOGRO DE METAS </t>
  </si>
  <si>
    <t>ASESOR JURIDICO</t>
  </si>
  <si>
    <t xml:space="preserve">VESTUARIO Y UNIFORMES, ENERGIA ELECTRICA </t>
  </si>
  <si>
    <t xml:space="preserve">AGUA LIMPIA PARA TODOS </t>
  </si>
  <si>
    <t>DIRECTOR DE PROTECCION CIVIL</t>
  </si>
  <si>
    <t xml:space="preserve">FONDO GENERAL DE PARTICIPACIONES </t>
  </si>
  <si>
    <t>MUNICIPIO DE PEDRO ASCENCIO ALQUISIRAS; GUERRERO</t>
  </si>
  <si>
    <t>PRESIDENTA MUNICIPAL</t>
  </si>
  <si>
    <t>SECRETARIO GENERAL</t>
  </si>
  <si>
    <t>SINDICO PROCURADOR</t>
  </si>
  <si>
    <t>DIRECTOR DE COMUNICACIÓN</t>
  </si>
  <si>
    <t>REGIDOR DE OBRAS PÚBLICAS Y DESARROLLO URBANO</t>
  </si>
  <si>
    <t>REGIDOR DE DESARROLLO RURAL Y ATENCIÓN A MIGRANTES</t>
  </si>
  <si>
    <t>REGIDORA DE MEDIO MEDIO AMBIENTE, RECURSOS NATURALES, COMERCIO Y ABASTO POPULAR</t>
  </si>
  <si>
    <t>DIRECTOR DE DESARROLLO RURAL</t>
  </si>
  <si>
    <t>DIRECTOR DE OBRAS PÚBLICAS</t>
  </si>
  <si>
    <t>OFICIAL DE REGISTRO CIVIL</t>
  </si>
  <si>
    <t>SECRETARIA</t>
  </si>
  <si>
    <t>DIRECTOR DE CATASTRO</t>
  </si>
  <si>
    <t>CONTADOR INTERNO</t>
  </si>
  <si>
    <t>TESORERO MUNICIPAL</t>
  </si>
  <si>
    <t>AUXILIAR DE TESORERIA</t>
  </si>
  <si>
    <t>SECRETARIA DE TESORERIA</t>
  </si>
  <si>
    <t>SERVICIOS</t>
  </si>
  <si>
    <t>CARTERO</t>
  </si>
  <si>
    <t>INTENDETE DEL ZOCALO</t>
  </si>
  <si>
    <t>AUXILIAR DE COMERCIO Y ABASTO POPULAR</t>
  </si>
  <si>
    <t>INTENDENTE DE LA ESC. PRIM. DE IXTLAHUACATENGO</t>
  </si>
  <si>
    <t xml:space="preserve">INTENDENTE DE CALLES PRINCIPALES </t>
  </si>
  <si>
    <t>INTENDENTE DE HOSPITAL</t>
  </si>
  <si>
    <t>INTENDENTE DEL JARDIN DE NIÑOS</t>
  </si>
  <si>
    <t>ENLACE DE BIENESTAR</t>
  </si>
  <si>
    <t>DIRECTORA DE TRANSPARENCIA</t>
  </si>
  <si>
    <t>DIRECTORA DE LA MUJER</t>
  </si>
  <si>
    <t xml:space="preserve">DIRECTOR DE EVALUACION </t>
  </si>
  <si>
    <t>RECEPCIONISTA</t>
  </si>
  <si>
    <t>AUXILIAR DE BIENESTAR</t>
  </si>
  <si>
    <t>LOCUTOR</t>
  </si>
  <si>
    <t>SECRETARIA DEL DIF</t>
  </si>
  <si>
    <t>DIRECTOR DE AGUA POTABLE</t>
  </si>
  <si>
    <t>SUBDIRECTOR DE AGUA POTABLE</t>
  </si>
  <si>
    <t>AUX. DE AGUA POTABLE</t>
  </si>
  <si>
    <t>TRANSITO MUNICIPAL</t>
  </si>
  <si>
    <t>DIRECTOR DE MANTENIMIENTO DE ALUMBRADO PBLICO</t>
  </si>
  <si>
    <t>AUX. PROTECCION CIVIL</t>
  </si>
  <si>
    <t>CHOFER DE AMBULANCIA</t>
  </si>
  <si>
    <t>ASESOR DE PROTECCION CIVIL</t>
  </si>
  <si>
    <t>DIRECTOR DE PREVENCION DEL DELITO</t>
  </si>
  <si>
    <t>ASESOR DEPREVENCION DEL DELITO</t>
  </si>
  <si>
    <t>MECANICO DE SEGURIDAD</t>
  </si>
  <si>
    <t>TOTAL:</t>
  </si>
  <si>
    <t>AUXILIAR DE DESARROLLO RURAL</t>
  </si>
  <si>
    <t>DIRECTORA DE SERVICIOS GENERALES</t>
  </si>
  <si>
    <t>MAESTRO DE COLEGIO DE BACHILLERES</t>
  </si>
  <si>
    <t>DIRECTORA DEL DIF</t>
  </si>
  <si>
    <t xml:space="preserve">DOCTORA </t>
  </si>
  <si>
    <t>Presupuesto de Egresos para el Ejercicio Fiscal 2025</t>
  </si>
  <si>
    <t>PRESUPUESTO EGRESOS 2025</t>
  </si>
  <si>
    <t>TABULADOR DE SUELDOS EJERCICIO FISCAL 2025</t>
  </si>
  <si>
    <t xml:space="preserve">PRESIDENCIA </t>
  </si>
  <si>
    <t>AUXILIAR DE SINDICATURA</t>
  </si>
  <si>
    <t>REGIDORA DE BIENESTAR Y ATENCION A NIÑA, NIÑOS Y ADOLECENTES</t>
  </si>
  <si>
    <t>REGIDOR DE EDUCACIÓN, JUVENTUD, RECREACIÓN Y DEPORTES</t>
  </si>
  <si>
    <t>REGIDORA DE LA MUJER, SALUD PUBLICA Y ASISTENCIA SOCIAL</t>
  </si>
  <si>
    <t>AUXILIAR DE REGISTRO CIVIL</t>
  </si>
  <si>
    <t>ING. DE OBRA PUBLICA</t>
  </si>
  <si>
    <t>AUXILIAR DEL DIF</t>
  </si>
  <si>
    <t>INTENDENTE DE CALLES</t>
  </si>
  <si>
    <t>DIRECTOR DE MIGRANTES</t>
  </si>
  <si>
    <t>DIRECTORA DE EVENTOS Y ESPECTACULOS</t>
  </si>
  <si>
    <t xml:space="preserve">SUBDIRECTOR DE COMUNICACIÓN </t>
  </si>
  <si>
    <t>AUXILIAR  DE LA DIRECCION DE LA MUJER</t>
  </si>
  <si>
    <t>SEGURIDAD PUBLICA</t>
  </si>
  <si>
    <t>DIRECTOR DE TRANSITO MUNICIPAL</t>
  </si>
  <si>
    <t>ASESOR DE TRANSITO</t>
  </si>
  <si>
    <t>AUXILIAR DE PROTECCION CIVIL</t>
  </si>
  <si>
    <t>INTENDENTE DE PROTECCION CIVIL</t>
  </si>
  <si>
    <t>SUBDIRECTOR DE PROTECCION CIVIL</t>
  </si>
  <si>
    <t>SUB DIRECTOR DE PREVENCIO DEL DELITO</t>
  </si>
  <si>
    <t>AUXILIAR DE PREVENCION DEL DELITO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</si>
</sst>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$&quot;#,##0.00"/>
    <numFmt numFmtId="166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8"/>
      <color rgb="FF0000FF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8"/>
      <color rgb="FFFF9900"/>
      <name val="Arial Nova"/>
      <family val="2"/>
    </font>
    <font>
      <b/>
      <sz val="14"/>
      <color theme="1"/>
      <name val="Arial Nova"/>
      <family val="2"/>
    </font>
    <font>
      <b/>
      <sz val="11"/>
      <color theme="1"/>
      <name val="Arial Nova"/>
      <family val="2"/>
    </font>
    <font>
      <sz val="8"/>
      <color theme="1"/>
      <name val="Arial Nova"/>
      <family val="2"/>
    </font>
    <font>
      <b/>
      <sz val="8"/>
      <color theme="1"/>
      <name val="Arial Nov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0"/>
      <name val="Tahoma"/>
      <family val="2"/>
    </font>
    <font>
      <sz val="8"/>
      <name val="Tahoma"/>
      <family val="2"/>
    </font>
    <font>
      <sz val="9"/>
      <name val="Tahoma"/>
      <family val="2"/>
    </font>
    <font>
      <b/>
      <sz val="10"/>
      <name val="Arial Narrow"/>
      <family val="2"/>
    </font>
    <font>
      <b/>
      <sz val="10"/>
      <name val="Bradley Hand ITC"/>
      <family val="4"/>
    </font>
    <font>
      <b/>
      <sz val="10"/>
      <name val="Book Antiqua"/>
      <family val="1"/>
    </font>
    <font>
      <b/>
      <sz val="10"/>
      <name val="Arial"/>
      <family val="2"/>
    </font>
    <font>
      <sz val="9"/>
      <color theme="1"/>
      <name val="Tahoma"/>
      <family val="2"/>
    </font>
    <font>
      <sz val="9"/>
      <name val="Arial Narrow"/>
      <family val="2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106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 applyProtection="1">
      <alignment horizontal="right" vertical="top"/>
      <protection locked="0"/>
    </xf>
    <xf numFmtId="0" fontId="1" fillId="0" borderId="7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top"/>
    </xf>
    <xf numFmtId="49" fontId="10" fillId="0" borderId="0" xfId="0" applyNumberFormat="1" applyFont="1"/>
    <xf numFmtId="165" fontId="8" fillId="0" borderId="9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/>
    </xf>
    <xf numFmtId="4" fontId="14" fillId="0" borderId="4" xfId="0" applyNumberFormat="1" applyFont="1" applyBorder="1" applyAlignment="1">
      <alignment horizontal="right" vertical="center" wrapText="1"/>
    </xf>
    <xf numFmtId="4" fontId="15" fillId="0" borderId="4" xfId="0" applyNumberFormat="1" applyFont="1" applyBorder="1" applyAlignment="1">
      <alignment horizontal="right" vertical="center" wrapText="1"/>
    </xf>
    <xf numFmtId="0" fontId="13" fillId="0" borderId="0" xfId="0" applyFont="1"/>
    <xf numFmtId="0" fontId="18" fillId="0" borderId="9" xfId="3" applyNumberFormat="1" applyFont="1" applyBorder="1" applyAlignment="1">
      <alignment horizontal="left" vertical="center" wrapText="1" indent="1"/>
    </xf>
    <xf numFmtId="43" fontId="17" fillId="0" borderId="9" xfId="3" applyNumberFormat="1" applyFont="1" applyBorder="1" applyAlignment="1">
      <alignment horizontal="right" vertical="center"/>
    </xf>
    <xf numFmtId="43" fontId="17" fillId="0" borderId="9" xfId="4" applyNumberFormat="1" applyFont="1" applyFill="1" applyBorder="1" applyAlignment="1">
      <alignment vertical="center"/>
    </xf>
    <xf numFmtId="0" fontId="18" fillId="0" borderId="11" xfId="3" applyNumberFormat="1" applyFont="1" applyBorder="1" applyAlignment="1">
      <alignment horizontal="left" vertical="center" wrapText="1" indent="1"/>
    </xf>
    <xf numFmtId="0" fontId="18" fillId="0" borderId="9" xfId="0" applyFont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8" fillId="2" borderId="9" xfId="3" applyNumberFormat="1" applyFont="1" applyFill="1" applyBorder="1" applyAlignment="1">
      <alignment horizontal="left" vertical="center" wrapText="1" indent="1"/>
    </xf>
    <xf numFmtId="0" fontId="18" fillId="0" borderId="9" xfId="3" applyNumberFormat="1" applyFont="1" applyFill="1" applyBorder="1" applyAlignment="1">
      <alignment horizontal="left" vertical="center" wrapText="1" indent="1"/>
    </xf>
    <xf numFmtId="0" fontId="18" fillId="0" borderId="14" xfId="0" applyFont="1" applyBorder="1" applyAlignment="1">
      <alignment horizontal="left" vertical="center" wrapText="1" indent="1"/>
    </xf>
    <xf numFmtId="0" fontId="18" fillId="0" borderId="9" xfId="3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43" fontId="17" fillId="2" borderId="9" xfId="3" applyNumberFormat="1" applyFont="1" applyFill="1" applyBorder="1" applyAlignment="1">
      <alignment horizontal="right" vertical="center"/>
    </xf>
    <xf numFmtId="0" fontId="18" fillId="0" borderId="15" xfId="0" applyFont="1" applyBorder="1" applyAlignment="1">
      <alignment horizontal="center" vertical="center" wrapText="1"/>
    </xf>
    <xf numFmtId="0" fontId="17" fillId="0" borderId="9" xfId="3" applyNumberFormat="1" applyFont="1" applyBorder="1" applyAlignment="1">
      <alignment horizontal="center" vertical="center" wrapText="1"/>
    </xf>
    <xf numFmtId="0" fontId="19" fillId="0" borderId="9" xfId="3" applyNumberFormat="1" applyFont="1" applyBorder="1" applyAlignment="1">
      <alignment horizontal="center" vertical="center" wrapText="1"/>
    </xf>
    <xf numFmtId="0" fontId="17" fillId="0" borderId="9" xfId="3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 wrapText="1" indent="1"/>
    </xf>
    <xf numFmtId="0" fontId="17" fillId="0" borderId="15" xfId="0" applyFont="1" applyBorder="1" applyAlignment="1">
      <alignment horizontal="center" vertical="center" wrapText="1"/>
    </xf>
    <xf numFmtId="43" fontId="17" fillId="0" borderId="15" xfId="3" applyNumberFormat="1" applyFont="1" applyBorder="1" applyAlignment="1">
      <alignment vertical="center" wrapText="1"/>
    </xf>
    <xf numFmtId="43" fontId="17" fillId="0" borderId="15" xfId="4" applyNumberFormat="1" applyFont="1" applyFill="1" applyBorder="1" applyAlignment="1">
      <alignment vertical="center"/>
    </xf>
    <xf numFmtId="43" fontId="17" fillId="0" borderId="15" xfId="3" applyNumberFormat="1" applyFont="1" applyFill="1" applyBorder="1" applyAlignment="1">
      <alignment vertical="center"/>
    </xf>
    <xf numFmtId="0" fontId="20" fillId="0" borderId="0" xfId="0" applyFont="1" applyAlignment="1">
      <alignment horizontal="right"/>
    </xf>
    <xf numFmtId="0" fontId="21" fillId="0" borderId="0" xfId="0" applyFont="1"/>
    <xf numFmtId="166" fontId="22" fillId="0" borderId="16" xfId="4" applyFont="1" applyFill="1" applyBorder="1"/>
    <xf numFmtId="166" fontId="22" fillId="0" borderId="17" xfId="4" applyFont="1" applyFill="1" applyBorder="1"/>
    <xf numFmtId="166" fontId="22" fillId="0" borderId="0" xfId="4" applyFont="1" applyFill="1" applyBorder="1"/>
    <xf numFmtId="0" fontId="17" fillId="0" borderId="9" xfId="3" applyNumberFormat="1" applyFont="1" applyFill="1" applyBorder="1" applyAlignment="1">
      <alignment horizontal="center" vertical="center"/>
    </xf>
    <xf numFmtId="43" fontId="17" fillId="0" borderId="9" xfId="3" applyNumberFormat="1" applyFont="1" applyFill="1" applyBorder="1" applyAlignment="1">
      <alignment horizontal="right" vertical="center"/>
    </xf>
    <xf numFmtId="0" fontId="17" fillId="0" borderId="14" xfId="0" applyFont="1" applyBorder="1" applyAlignment="1">
      <alignment horizontal="center" vertical="center"/>
    </xf>
    <xf numFmtId="43" fontId="17" fillId="0" borderId="14" xfId="4" applyNumberFormat="1" applyFont="1" applyBorder="1" applyAlignment="1">
      <alignment vertical="center"/>
    </xf>
    <xf numFmtId="43" fontId="17" fillId="0" borderId="9" xfId="3" applyNumberFormat="1" applyFont="1" applyFill="1" applyBorder="1" applyAlignment="1">
      <alignment vertical="center"/>
    </xf>
    <xf numFmtId="1" fontId="17" fillId="0" borderId="9" xfId="0" applyNumberFormat="1" applyFont="1" applyBorder="1" applyAlignment="1">
      <alignment horizontal="center" vertical="center" wrapText="1"/>
    </xf>
    <xf numFmtId="43" fontId="17" fillId="0" borderId="9" xfId="4" applyNumberFormat="1" applyFont="1" applyFill="1" applyBorder="1" applyAlignment="1">
      <alignment vertical="center" wrapText="1"/>
    </xf>
    <xf numFmtId="43" fontId="17" fillId="0" borderId="14" xfId="3" applyNumberFormat="1" applyFont="1" applyBorder="1" applyAlignment="1">
      <alignment vertical="center" wrapText="1"/>
    </xf>
    <xf numFmtId="43" fontId="17" fillId="0" borderId="14" xfId="4" applyNumberFormat="1" applyFont="1" applyFill="1" applyBorder="1" applyAlignment="1">
      <alignment vertical="center"/>
    </xf>
    <xf numFmtId="43" fontId="17" fillId="0" borderId="14" xfId="3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43" fontId="17" fillId="0" borderId="9" xfId="3" applyNumberFormat="1" applyFont="1" applyBorder="1" applyAlignment="1">
      <alignment vertical="center" wrapText="1"/>
    </xf>
    <xf numFmtId="0" fontId="23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11" xfId="0" applyFont="1" applyBorder="1" applyAlignment="1">
      <alignment horizontal="justify" vertical="center" wrapText="1"/>
    </xf>
    <xf numFmtId="0" fontId="17" fillId="0" borderId="11" xfId="3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justify" vertical="center" wrapText="1"/>
    </xf>
    <xf numFmtId="0" fontId="2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0" fillId="0" borderId="13" xfId="0" applyFont="1" applyBorder="1" applyAlignment="1">
      <alignment horizontal="right"/>
    </xf>
    <xf numFmtId="0" fontId="21" fillId="0" borderId="9" xfId="0" applyFont="1" applyBorder="1"/>
    <xf numFmtId="166" fontId="22" fillId="0" borderId="18" xfId="4" applyFont="1" applyFill="1" applyBorder="1"/>
    <xf numFmtId="166" fontId="22" fillId="0" borderId="19" xfId="4" applyFont="1" applyFill="1" applyBorder="1"/>
    <xf numFmtId="1" fontId="17" fillId="0" borderId="14" xfId="0" applyNumberFormat="1" applyFont="1" applyBorder="1" applyAlignment="1">
      <alignment horizontal="center" vertical="center"/>
    </xf>
    <xf numFmtId="0" fontId="17" fillId="2" borderId="9" xfId="3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 wrapText="1" indent="1"/>
    </xf>
    <xf numFmtId="1" fontId="17" fillId="2" borderId="9" xfId="0" applyNumberFormat="1" applyFont="1" applyFill="1" applyBorder="1" applyAlignment="1">
      <alignment horizontal="center" vertical="center"/>
    </xf>
    <xf numFmtId="43" fontId="17" fillId="2" borderId="9" xfId="4" applyNumberFormat="1" applyFont="1" applyFill="1" applyBorder="1" applyAlignment="1">
      <alignment vertical="center"/>
    </xf>
    <xf numFmtId="0" fontId="17" fillId="0" borderId="14" xfId="3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25" fillId="0" borderId="0" xfId="0" applyFont="1"/>
    <xf numFmtId="0" fontId="16" fillId="3" borderId="0" xfId="0" applyFont="1" applyFill="1" applyAlignment="1">
      <alignment horizontal="center"/>
    </xf>
    <xf numFmtId="49" fontId="26" fillId="0" borderId="0" xfId="0" applyNumberFormat="1" applyFont="1" applyAlignment="1">
      <alignment horizontal="center"/>
    </xf>
    <xf numFmtId="0" fontId="23" fillId="3" borderId="0" xfId="0" applyFont="1" applyFill="1" applyAlignment="1">
      <alignment horizontal="center"/>
    </xf>
    <xf numFmtId="166" fontId="22" fillId="0" borderId="9" xfId="4" applyFont="1" applyFill="1" applyBorder="1"/>
    <xf numFmtId="43" fontId="12" fillId="0" borderId="15" xfId="3" applyNumberFormat="1" applyFont="1" applyBorder="1" applyAlignment="1">
      <alignment vertical="center" wrapText="1"/>
    </xf>
    <xf numFmtId="43" fontId="12" fillId="0" borderId="15" xfId="4" applyNumberFormat="1" applyFont="1" applyFill="1" applyBorder="1" applyAlignment="1">
      <alignment vertical="center"/>
    </xf>
    <xf numFmtId="43" fontId="12" fillId="0" borderId="15" xfId="3" applyNumberFormat="1" applyFont="1" applyFill="1" applyBorder="1" applyAlignment="1">
      <alignment vertical="center"/>
    </xf>
    <xf numFmtId="166" fontId="23" fillId="0" borderId="17" xfId="4" applyFont="1" applyFill="1" applyBorder="1"/>
    <xf numFmtId="166" fontId="23" fillId="0" borderId="19" xfId="4" applyFont="1" applyFill="1" applyBorder="1"/>
    <xf numFmtId="0" fontId="18" fillId="0" borderId="14" xfId="3" applyNumberFormat="1" applyFont="1" applyBorder="1" applyAlignment="1">
      <alignment horizontal="left" vertical="center" wrapText="1" indent="1"/>
    </xf>
    <xf numFmtId="166" fontId="23" fillId="0" borderId="16" xfId="4" applyFont="1" applyFill="1" applyBorder="1"/>
    <xf numFmtId="166" fontId="23" fillId="0" borderId="18" xfId="4" applyFont="1" applyFill="1" applyBorder="1"/>
    <xf numFmtId="166" fontId="23" fillId="0" borderId="0" xfId="4" applyFont="1" applyFill="1" applyBorder="1"/>
    <xf numFmtId="0" fontId="17" fillId="0" borderId="9" xfId="3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left" vertical="center" wrapText="1" indent="1"/>
    </xf>
    <xf numFmtId="0" fontId="18" fillId="0" borderId="9" xfId="3" applyNumberFormat="1" applyFont="1" applyFill="1" applyBorder="1" applyAlignment="1">
      <alignment horizontal="center" vertical="center" wrapText="1"/>
    </xf>
    <xf numFmtId="0" fontId="18" fillId="0" borderId="9" xfId="3" applyNumberFormat="1" applyFont="1" applyFill="1" applyBorder="1" applyAlignment="1">
      <alignment horizontal="center" vertical="justify" wrapText="1"/>
    </xf>
    <xf numFmtId="0" fontId="5" fillId="0" borderId="11" xfId="0" applyFont="1" applyFill="1" applyBorder="1" applyAlignment="1">
      <alignment horizontal="justify" vertical="center" wrapText="1"/>
    </xf>
  </cellXfs>
  <cellStyles count="5">
    <cellStyle name="Millares 2" xfId="1"/>
    <cellStyle name="Millares_NOMINA BANCOMER 2DA QNA OCT-2008" xfId="3"/>
    <cellStyle name="Moneda_NOMINA BANCOMER 2DA QNA OCT-2008" xfId="4"/>
    <cellStyle name="Normal" xfId="0" builtinId="0"/>
    <cellStyle name="Normal 2" xfId="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0"/>
  <sheetViews>
    <sheetView tabSelected="1" topLeftCell="A30" workbookViewId="0">
      <selection activeCell="B279" sqref="B279"/>
    </sheetView>
  </sheetViews>
  <sheetFormatPr baseColWidth="10" defaultRowHeight="15"/>
  <cols>
    <col min="2" max="2" width="60.7109375" customWidth="1"/>
    <col min="3" max="3" width="14.5703125" style="9" customWidth="1"/>
    <col min="4" max="4" width="15.28515625" customWidth="1"/>
    <col min="5" max="5" width="13.28515625" customWidth="1"/>
    <col min="6" max="6" width="16.5703125" customWidth="1"/>
    <col min="7" max="7" width="15.7109375" customWidth="1"/>
    <col min="8" max="8" width="16.7109375" customWidth="1"/>
    <col min="9" max="9" width="15.85546875" customWidth="1"/>
    <col min="10" max="10" width="14.28515625" customWidth="1"/>
    <col min="11" max="11" width="17.7109375" customWidth="1"/>
    <col min="12" max="12" width="14.140625" customWidth="1"/>
    <col min="14" max="14" width="2.140625" customWidth="1"/>
  </cols>
  <sheetData>
    <row r="2" spans="2:3" ht="15.75" thickBot="1"/>
    <row r="3" spans="2:3" ht="20.100000000000001" customHeight="1" thickBot="1">
      <c r="B3" s="5" t="s">
        <v>106</v>
      </c>
      <c r="C3" s="10"/>
    </row>
    <row r="4" spans="2:3" ht="20.100000000000001" customHeight="1" thickBot="1">
      <c r="B4" s="17" t="s">
        <v>156</v>
      </c>
      <c r="C4" s="11"/>
    </row>
    <row r="5" spans="2:3" ht="20.100000000000001" customHeight="1" thickBot="1">
      <c r="B5" s="1" t="s">
        <v>0</v>
      </c>
      <c r="C5" s="11" t="s">
        <v>1</v>
      </c>
    </row>
    <row r="6" spans="2:3" ht="20.100000000000001" customHeight="1" thickBot="1">
      <c r="B6" s="1" t="s">
        <v>2</v>
      </c>
      <c r="C6" s="12">
        <f>+C7+C15+C25+C35+C45+C55+C59+C67+C71</f>
        <v>67738104.810000002</v>
      </c>
    </row>
    <row r="7" spans="2:3" ht="20.100000000000001" customHeight="1" thickBot="1">
      <c r="B7" s="4" t="s">
        <v>3</v>
      </c>
      <c r="C7" s="12">
        <f>SUM(C8:C14)</f>
        <v>11533240.620000001</v>
      </c>
    </row>
    <row r="8" spans="2:3" ht="20.100000000000001" customHeight="1" thickBot="1">
      <c r="B8" s="2" t="s">
        <v>4</v>
      </c>
      <c r="C8" s="11">
        <v>10231233.800000001</v>
      </c>
    </row>
    <row r="9" spans="2:3" ht="20.100000000000001" customHeight="1" thickBot="1">
      <c r="B9" s="2" t="s">
        <v>5</v>
      </c>
      <c r="C9" s="11">
        <v>0</v>
      </c>
    </row>
    <row r="10" spans="2:3" ht="20.100000000000001" customHeight="1" thickBot="1">
      <c r="B10" s="2" t="s">
        <v>6</v>
      </c>
      <c r="C10" s="11">
        <v>852602.82</v>
      </c>
    </row>
    <row r="11" spans="2:3" ht="20.100000000000001" customHeight="1" thickBot="1">
      <c r="B11" s="2" t="s">
        <v>7</v>
      </c>
      <c r="C11" s="11">
        <v>0</v>
      </c>
    </row>
    <row r="12" spans="2:3" ht="20.100000000000001" customHeight="1" thickBot="1">
      <c r="B12" s="2" t="s">
        <v>8</v>
      </c>
      <c r="C12" s="11">
        <v>0</v>
      </c>
    </row>
    <row r="13" spans="2:3" ht="20.100000000000001" customHeight="1" thickBot="1">
      <c r="B13" s="2" t="s">
        <v>9</v>
      </c>
      <c r="C13" s="11">
        <v>449404</v>
      </c>
    </row>
    <row r="14" spans="2:3" ht="20.100000000000001" customHeight="1" thickBot="1">
      <c r="B14" s="2" t="s">
        <v>10</v>
      </c>
      <c r="C14" s="11">
        <v>0</v>
      </c>
    </row>
    <row r="15" spans="2:3" ht="20.100000000000001" customHeight="1" thickBot="1">
      <c r="B15" s="4" t="s">
        <v>11</v>
      </c>
      <c r="C15" s="12">
        <f>SUM(C16:C24)</f>
        <v>2839272.62</v>
      </c>
    </row>
    <row r="16" spans="2:3" ht="20.100000000000001" customHeight="1" thickBot="1">
      <c r="B16" s="2" t="s">
        <v>12</v>
      </c>
      <c r="C16" s="11">
        <v>532313</v>
      </c>
    </row>
    <row r="17" spans="2:3" ht="20.100000000000001" customHeight="1" thickBot="1">
      <c r="B17" s="2" t="s">
        <v>13</v>
      </c>
      <c r="C17" s="11">
        <v>55182</v>
      </c>
    </row>
    <row r="18" spans="2:3" ht="20.100000000000001" customHeight="1" thickBot="1">
      <c r="B18" s="2" t="s">
        <v>14</v>
      </c>
      <c r="C18" s="11">
        <v>0</v>
      </c>
    </row>
    <row r="19" spans="2:3" ht="20.100000000000001" customHeight="1" thickBot="1">
      <c r="B19" s="2" t="s">
        <v>15</v>
      </c>
      <c r="C19" s="11">
        <v>596977.42000000004</v>
      </c>
    </row>
    <row r="20" spans="2:3" ht="20.100000000000001" customHeight="1" thickBot="1">
      <c r="B20" s="2" t="s">
        <v>16</v>
      </c>
      <c r="C20" s="11">
        <v>119256.94</v>
      </c>
    </row>
    <row r="21" spans="2:3" ht="20.100000000000001" customHeight="1" thickBot="1">
      <c r="B21" s="2" t="s">
        <v>17</v>
      </c>
      <c r="C21" s="11">
        <v>928921.85</v>
      </c>
    </row>
    <row r="22" spans="2:3" ht="20.100000000000001" customHeight="1" thickBot="1">
      <c r="B22" s="2" t="s">
        <v>18</v>
      </c>
      <c r="C22" s="11">
        <v>330490</v>
      </c>
    </row>
    <row r="23" spans="2:3" ht="20.100000000000001" customHeight="1" thickBot="1">
      <c r="B23" s="2" t="s">
        <v>19</v>
      </c>
      <c r="C23" s="11">
        <v>0</v>
      </c>
    </row>
    <row r="24" spans="2:3" ht="20.100000000000001" customHeight="1" thickBot="1">
      <c r="B24" s="2" t="s">
        <v>20</v>
      </c>
      <c r="C24" s="11">
        <v>276131.40999999997</v>
      </c>
    </row>
    <row r="25" spans="2:3" ht="20.100000000000001" customHeight="1" thickBot="1">
      <c r="B25" s="4" t="s">
        <v>21</v>
      </c>
      <c r="C25" s="12">
        <f>SUM(C26:C34)</f>
        <v>5018488.49</v>
      </c>
    </row>
    <row r="26" spans="2:3" ht="20.100000000000001" customHeight="1" thickBot="1">
      <c r="B26" s="2" t="s">
        <v>22</v>
      </c>
      <c r="C26" s="11">
        <v>601325.87</v>
      </c>
    </row>
    <row r="27" spans="2:3" ht="20.100000000000001" customHeight="1" thickBot="1">
      <c r="B27" s="2" t="s">
        <v>23</v>
      </c>
      <c r="C27" s="11">
        <v>313990</v>
      </c>
    </row>
    <row r="28" spans="2:3" ht="20.100000000000001" customHeight="1" thickBot="1">
      <c r="B28" s="2" t="s">
        <v>24</v>
      </c>
      <c r="C28" s="11">
        <v>0</v>
      </c>
    </row>
    <row r="29" spans="2:3" ht="20.100000000000001" customHeight="1" thickBot="1">
      <c r="B29" s="2" t="s">
        <v>25</v>
      </c>
      <c r="C29" s="11">
        <v>452030</v>
      </c>
    </row>
    <row r="30" spans="2:3" ht="20.100000000000001" customHeight="1" thickBot="1">
      <c r="B30" s="2" t="s">
        <v>26</v>
      </c>
      <c r="C30" s="11">
        <v>258498</v>
      </c>
    </row>
    <row r="31" spans="2:3" ht="20.100000000000001" customHeight="1" thickBot="1">
      <c r="B31" s="2" t="s">
        <v>27</v>
      </c>
      <c r="C31" s="11">
        <v>0</v>
      </c>
    </row>
    <row r="32" spans="2:3" ht="20.100000000000001" customHeight="1" thickBot="1">
      <c r="B32" s="2" t="s">
        <v>28</v>
      </c>
      <c r="C32" s="11">
        <v>221489.8</v>
      </c>
    </row>
    <row r="33" spans="2:3" ht="20.100000000000001" customHeight="1" thickBot="1">
      <c r="B33" s="2" t="s">
        <v>29</v>
      </c>
      <c r="C33" s="11">
        <v>2520824.94</v>
      </c>
    </row>
    <row r="34" spans="2:3" ht="20.100000000000001" customHeight="1" thickBot="1">
      <c r="B34" s="2" t="s">
        <v>30</v>
      </c>
      <c r="C34" s="11">
        <v>650329.88</v>
      </c>
    </row>
    <row r="35" spans="2:3" ht="20.100000000000001" customHeight="1" thickBot="1">
      <c r="B35" s="4" t="s">
        <v>31</v>
      </c>
      <c r="C35" s="12">
        <f>SUM(C36:C44)</f>
        <v>642891</v>
      </c>
    </row>
    <row r="36" spans="2:3" ht="20.100000000000001" customHeight="1" thickBot="1">
      <c r="B36" s="2" t="s">
        <v>32</v>
      </c>
      <c r="C36" s="11">
        <v>0</v>
      </c>
    </row>
    <row r="37" spans="2:3" ht="20.100000000000001" customHeight="1" thickBot="1">
      <c r="B37" s="2" t="s">
        <v>33</v>
      </c>
      <c r="C37" s="11">
        <v>0</v>
      </c>
    </row>
    <row r="38" spans="2:3" ht="20.100000000000001" customHeight="1" thickBot="1">
      <c r="B38" s="2" t="s">
        <v>34</v>
      </c>
      <c r="C38" s="11">
        <v>0</v>
      </c>
    </row>
    <row r="39" spans="2:3" ht="20.100000000000001" customHeight="1" thickBot="1">
      <c r="B39" s="2" t="s">
        <v>35</v>
      </c>
      <c r="C39" s="11">
        <v>642891</v>
      </c>
    </row>
    <row r="40" spans="2:3" ht="20.100000000000001" customHeight="1" thickBot="1">
      <c r="B40" s="2" t="s">
        <v>36</v>
      </c>
      <c r="C40" s="11">
        <v>0</v>
      </c>
    </row>
    <row r="41" spans="2:3" ht="20.100000000000001" customHeight="1" thickBot="1">
      <c r="B41" s="2" t="s">
        <v>37</v>
      </c>
      <c r="C41" s="11">
        <v>0</v>
      </c>
    </row>
    <row r="42" spans="2:3" ht="20.100000000000001" customHeight="1" thickBot="1">
      <c r="B42" s="2" t="s">
        <v>38</v>
      </c>
      <c r="C42" s="11">
        <v>0</v>
      </c>
    </row>
    <row r="43" spans="2:3" ht="20.100000000000001" customHeight="1" thickBot="1">
      <c r="B43" s="2" t="s">
        <v>39</v>
      </c>
      <c r="C43" s="11">
        <v>0</v>
      </c>
    </row>
    <row r="44" spans="2:3" ht="20.100000000000001" customHeight="1" thickBot="1">
      <c r="B44" s="2" t="s">
        <v>40</v>
      </c>
      <c r="C44" s="11">
        <v>0</v>
      </c>
    </row>
    <row r="45" spans="2:3" ht="20.100000000000001" customHeight="1" thickBot="1">
      <c r="B45" s="4" t="s">
        <v>41</v>
      </c>
      <c r="C45" s="12">
        <f>SUM(C46:C54)</f>
        <v>1118766.0800000001</v>
      </c>
    </row>
    <row r="46" spans="2:3" ht="20.100000000000001" customHeight="1" thickBot="1">
      <c r="B46" s="2" t="s">
        <v>42</v>
      </c>
      <c r="C46" s="11">
        <v>124286.08</v>
      </c>
    </row>
    <row r="47" spans="2:3" ht="20.100000000000001" customHeight="1" thickBot="1">
      <c r="B47" s="2" t="s">
        <v>43</v>
      </c>
      <c r="C47" s="11">
        <v>58880</v>
      </c>
    </row>
    <row r="48" spans="2:3" ht="20.100000000000001" customHeight="1" thickBot="1">
      <c r="B48" s="2" t="s">
        <v>44</v>
      </c>
      <c r="C48" s="11">
        <v>0</v>
      </c>
    </row>
    <row r="49" spans="2:3" ht="20.100000000000001" customHeight="1" thickBot="1">
      <c r="B49" s="2" t="s">
        <v>45</v>
      </c>
      <c r="C49" s="11">
        <v>935600</v>
      </c>
    </row>
    <row r="50" spans="2:3" ht="20.100000000000001" customHeight="1" thickBot="1">
      <c r="B50" s="2" t="s">
        <v>46</v>
      </c>
      <c r="C50" s="11">
        <v>0</v>
      </c>
    </row>
    <row r="51" spans="2:3" ht="20.100000000000001" customHeight="1" thickBot="1">
      <c r="B51" s="2" t="s">
        <v>47</v>
      </c>
      <c r="C51" s="11">
        <v>0</v>
      </c>
    </row>
    <row r="52" spans="2:3" ht="20.100000000000001" customHeight="1" thickBot="1">
      <c r="B52" s="2" t="s">
        <v>48</v>
      </c>
      <c r="C52" s="11">
        <v>0</v>
      </c>
    </row>
    <row r="53" spans="2:3" ht="20.100000000000001" customHeight="1" thickBot="1">
      <c r="B53" s="2" t="s">
        <v>49</v>
      </c>
      <c r="C53" s="11">
        <v>0</v>
      </c>
    </row>
    <row r="54" spans="2:3" ht="20.100000000000001" customHeight="1" thickBot="1">
      <c r="B54" s="2" t="s">
        <v>50</v>
      </c>
      <c r="C54" s="11">
        <v>0</v>
      </c>
    </row>
    <row r="55" spans="2:3" ht="20.100000000000001" customHeight="1" thickBot="1">
      <c r="B55" s="3" t="s">
        <v>51</v>
      </c>
      <c r="C55" s="12">
        <f>+C56+C57+C58</f>
        <v>46585446</v>
      </c>
    </row>
    <row r="56" spans="2:3" ht="20.100000000000001" customHeight="1" thickBot="1">
      <c r="B56" s="2" t="s">
        <v>52</v>
      </c>
      <c r="C56" s="11">
        <v>46585446</v>
      </c>
    </row>
    <row r="57" spans="2:3" ht="20.100000000000001" customHeight="1" thickBot="1">
      <c r="B57" s="2" t="s">
        <v>53</v>
      </c>
      <c r="C57" s="11">
        <v>0</v>
      </c>
    </row>
    <row r="58" spans="2:3" ht="20.100000000000001" customHeight="1" thickBot="1">
      <c r="B58" s="2" t="s">
        <v>54</v>
      </c>
      <c r="C58" s="11">
        <v>0</v>
      </c>
    </row>
    <row r="59" spans="2:3" ht="20.100000000000001" customHeight="1" thickBot="1">
      <c r="B59" s="4" t="s">
        <v>55</v>
      </c>
      <c r="C59" s="12">
        <f>SUM(C60:C66)</f>
        <v>0</v>
      </c>
    </row>
    <row r="60" spans="2:3" ht="20.100000000000001" customHeight="1" thickBot="1">
      <c r="B60" s="2" t="s">
        <v>56</v>
      </c>
      <c r="C60" s="11">
        <v>0</v>
      </c>
    </row>
    <row r="61" spans="2:3" ht="20.100000000000001" customHeight="1" thickBot="1">
      <c r="B61" s="2" t="s">
        <v>57</v>
      </c>
      <c r="C61" s="11">
        <v>0</v>
      </c>
    </row>
    <row r="62" spans="2:3" ht="20.100000000000001" customHeight="1" thickBot="1">
      <c r="B62" s="2" t="s">
        <v>58</v>
      </c>
      <c r="C62" s="11">
        <v>0</v>
      </c>
    </row>
    <row r="63" spans="2:3" ht="20.100000000000001" customHeight="1" thickBot="1">
      <c r="B63" s="2" t="s">
        <v>59</v>
      </c>
      <c r="C63" s="11">
        <v>0</v>
      </c>
    </row>
    <row r="64" spans="2:3" ht="20.100000000000001" customHeight="1" thickBot="1">
      <c r="B64" s="2" t="s">
        <v>60</v>
      </c>
      <c r="C64" s="11">
        <v>0</v>
      </c>
    </row>
    <row r="65" spans="2:3" ht="20.100000000000001" customHeight="1" thickBot="1">
      <c r="B65" s="2" t="s">
        <v>61</v>
      </c>
      <c r="C65" s="11">
        <v>0</v>
      </c>
    </row>
    <row r="66" spans="2:3" ht="20.100000000000001" customHeight="1" thickBot="1">
      <c r="B66" s="2" t="s">
        <v>62</v>
      </c>
      <c r="C66" s="11">
        <v>0</v>
      </c>
    </row>
    <row r="67" spans="2:3" ht="20.100000000000001" customHeight="1" thickBot="1">
      <c r="B67" s="4" t="s">
        <v>63</v>
      </c>
      <c r="C67" s="12">
        <f>SUM(C68:C70)</f>
        <v>0</v>
      </c>
    </row>
    <row r="68" spans="2:3" ht="20.100000000000001" customHeight="1" thickBot="1">
      <c r="B68" s="2" t="s">
        <v>64</v>
      </c>
      <c r="C68" s="11">
        <v>0</v>
      </c>
    </row>
    <row r="69" spans="2:3" ht="20.100000000000001" customHeight="1" thickBot="1">
      <c r="B69" s="2" t="s">
        <v>65</v>
      </c>
      <c r="C69" s="11">
        <v>0</v>
      </c>
    </row>
    <row r="70" spans="2:3" ht="20.100000000000001" customHeight="1" thickBot="1">
      <c r="B70" s="2" t="s">
        <v>66</v>
      </c>
      <c r="C70" s="11">
        <v>0</v>
      </c>
    </row>
    <row r="71" spans="2:3" ht="20.100000000000001" customHeight="1" thickBot="1">
      <c r="B71" s="4" t="s">
        <v>67</v>
      </c>
      <c r="C71" s="12">
        <f>SUM(C72:C78)</f>
        <v>0</v>
      </c>
    </row>
    <row r="72" spans="2:3" ht="20.100000000000001" customHeight="1" thickBot="1">
      <c r="B72" s="2" t="s">
        <v>68</v>
      </c>
      <c r="C72" s="11">
        <v>0</v>
      </c>
    </row>
    <row r="73" spans="2:3" ht="20.100000000000001" customHeight="1" thickBot="1">
      <c r="B73" s="2" t="s">
        <v>69</v>
      </c>
      <c r="C73" s="11">
        <v>0</v>
      </c>
    </row>
    <row r="74" spans="2:3" ht="20.100000000000001" customHeight="1" thickBot="1">
      <c r="B74" s="2" t="s">
        <v>70</v>
      </c>
      <c r="C74" s="11">
        <v>0</v>
      </c>
    </row>
    <row r="75" spans="2:3" ht="20.100000000000001" customHeight="1" thickBot="1">
      <c r="B75" s="2" t="s">
        <v>71</v>
      </c>
      <c r="C75" s="11">
        <v>0</v>
      </c>
    </row>
    <row r="76" spans="2:3" ht="20.100000000000001" customHeight="1" thickBot="1">
      <c r="B76" s="2" t="s">
        <v>72</v>
      </c>
      <c r="C76" s="11">
        <v>0</v>
      </c>
    </row>
    <row r="77" spans="2:3" ht="20.100000000000001" customHeight="1" thickBot="1">
      <c r="B77" s="2" t="s">
        <v>73</v>
      </c>
      <c r="C77" s="11">
        <v>0</v>
      </c>
    </row>
    <row r="78" spans="2:3" ht="20.100000000000001" customHeight="1" thickBot="1">
      <c r="B78" s="2" t="s">
        <v>74</v>
      </c>
      <c r="C78" s="11">
        <v>0</v>
      </c>
    </row>
    <row r="79" spans="2:3" ht="20.100000000000001" customHeight="1" thickBot="1">
      <c r="B79" s="2"/>
      <c r="C79" s="11"/>
    </row>
    <row r="80" spans="2:3" ht="15.75" thickBot="1"/>
    <row r="81" spans="2:3" ht="15.75" thickBot="1">
      <c r="B81" s="5" t="s">
        <v>106</v>
      </c>
      <c r="C81" s="10"/>
    </row>
    <row r="82" spans="2:3" ht="15.75" thickBot="1">
      <c r="B82" s="17" t="s">
        <v>156</v>
      </c>
      <c r="C82" s="11"/>
    </row>
    <row r="83" spans="2:3" ht="15.75" thickBot="1">
      <c r="B83" s="1" t="s">
        <v>75</v>
      </c>
      <c r="C83" s="25">
        <f>+C85</f>
        <v>67738104.810000002</v>
      </c>
    </row>
    <row r="84" spans="2:3" ht="15.75" thickBot="1">
      <c r="B84" s="1" t="s">
        <v>2</v>
      </c>
      <c r="C84" s="11"/>
    </row>
    <row r="85" spans="2:3" ht="15.75" thickBot="1">
      <c r="B85" s="2" t="s">
        <v>76</v>
      </c>
      <c r="C85" s="26">
        <f>+C6</f>
        <v>67738104.810000002</v>
      </c>
    </row>
    <row r="86" spans="2:3" ht="15.75" thickBot="1">
      <c r="B86" s="2" t="s">
        <v>77</v>
      </c>
      <c r="C86" s="11"/>
    </row>
    <row r="87" spans="2:3" ht="15.75" thickBot="1">
      <c r="B87" s="2"/>
      <c r="C87" s="11"/>
    </row>
    <row r="88" spans="2:3" ht="15.75" thickBot="1"/>
    <row r="89" spans="2:3" ht="15.75" thickBot="1">
      <c r="B89" s="5" t="s">
        <v>106</v>
      </c>
      <c r="C89" s="10"/>
    </row>
    <row r="90" spans="2:3" ht="15.75" thickBot="1">
      <c r="B90" s="17" t="s">
        <v>156</v>
      </c>
      <c r="C90" s="11"/>
    </row>
    <row r="91" spans="2:3" ht="15.75" thickBot="1">
      <c r="B91" s="1" t="s">
        <v>78</v>
      </c>
      <c r="C91" s="11" t="s">
        <v>1</v>
      </c>
    </row>
    <row r="92" spans="2:3" ht="15.75" thickBot="1">
      <c r="B92" s="1" t="s">
        <v>2</v>
      </c>
      <c r="C92" s="25">
        <f>+C93+C94+C95+C96</f>
        <v>67738104.810000002</v>
      </c>
    </row>
    <row r="93" spans="2:3" ht="15.75" thickBot="1">
      <c r="B93" s="2" t="s">
        <v>79</v>
      </c>
      <c r="C93" s="11">
        <v>17314605.469999999</v>
      </c>
    </row>
    <row r="94" spans="2:3" ht="15.75" thickBot="1">
      <c r="B94" s="2" t="s">
        <v>80</v>
      </c>
      <c r="C94" s="13">
        <v>50423499.340000004</v>
      </c>
    </row>
    <row r="95" spans="2:3" ht="15.75" thickBot="1">
      <c r="B95" s="14" t="s">
        <v>81</v>
      </c>
      <c r="C95" s="15">
        <v>0</v>
      </c>
    </row>
    <row r="96" spans="2:3" ht="15.75" thickBot="1">
      <c r="B96" s="2" t="s">
        <v>82</v>
      </c>
      <c r="C96" s="11">
        <v>0</v>
      </c>
    </row>
    <row r="97" spans="2:3" ht="15.75" thickBot="1"/>
    <row r="98" spans="2:3" ht="15.75" thickBot="1">
      <c r="B98" s="5" t="s">
        <v>106</v>
      </c>
      <c r="C98" s="10"/>
    </row>
    <row r="99" spans="2:3" ht="15.75" thickBot="1">
      <c r="B99" s="17" t="s">
        <v>156</v>
      </c>
      <c r="C99" s="11"/>
    </row>
    <row r="100" spans="2:3" ht="15.75" thickBot="1">
      <c r="B100" s="1" t="s">
        <v>83</v>
      </c>
      <c r="C100" s="11" t="s">
        <v>1</v>
      </c>
    </row>
    <row r="101" spans="2:3" ht="15.75" thickBot="1">
      <c r="B101" s="1" t="s">
        <v>2</v>
      </c>
      <c r="C101" s="25">
        <f>+C102+C103+C104</f>
        <v>67738104.810000002</v>
      </c>
    </row>
    <row r="102" spans="2:3" ht="15.75" thickBot="1">
      <c r="B102" s="2" t="s">
        <v>84</v>
      </c>
      <c r="C102" s="11">
        <v>20033892.73</v>
      </c>
    </row>
    <row r="103" spans="2:3" ht="15.75" thickBot="1">
      <c r="B103" s="2" t="s">
        <v>85</v>
      </c>
      <c r="C103" s="11">
        <v>47704212.079999998</v>
      </c>
    </row>
    <row r="104" spans="2:3" ht="15.75" thickBot="1">
      <c r="B104" s="2" t="s">
        <v>86</v>
      </c>
      <c r="C104" s="11">
        <v>0</v>
      </c>
    </row>
    <row r="105" spans="2:3">
      <c r="B105" s="7" t="s">
        <v>36</v>
      </c>
      <c r="C105" s="85">
        <v>0</v>
      </c>
    </row>
    <row r="106" spans="2:3" ht="15.75" thickBot="1">
      <c r="B106" s="8" t="s">
        <v>87</v>
      </c>
      <c r="C106" s="86"/>
    </row>
    <row r="107" spans="2:3">
      <c r="B107" s="7" t="s">
        <v>64</v>
      </c>
      <c r="C107" s="85">
        <v>0</v>
      </c>
    </row>
    <row r="108" spans="2:3" ht="15.75" thickBot="1">
      <c r="B108" s="8" t="s">
        <v>87</v>
      </c>
      <c r="C108" s="86"/>
    </row>
    <row r="109" spans="2:3" ht="15.75" thickBot="1"/>
    <row r="110" spans="2:3" ht="15.75" thickBot="1">
      <c r="B110" s="5" t="s">
        <v>106</v>
      </c>
    </row>
    <row r="111" spans="2:3" ht="15.75" thickBot="1">
      <c r="B111" s="17" t="s">
        <v>156</v>
      </c>
    </row>
    <row r="112" spans="2:3" ht="15.75" customHeight="1" thickBot="1">
      <c r="B112" s="1" t="s">
        <v>88</v>
      </c>
    </row>
    <row r="113" spans="2:2" ht="15" customHeight="1" thickBot="1">
      <c r="B113" s="6" t="s">
        <v>90</v>
      </c>
    </row>
    <row r="114" spans="2:2" ht="15" customHeight="1" thickBot="1">
      <c r="B114" s="6" t="s">
        <v>91</v>
      </c>
    </row>
    <row r="115" spans="2:2" ht="15" customHeight="1" thickBot="1">
      <c r="B115" s="6" t="s">
        <v>102</v>
      </c>
    </row>
    <row r="116" spans="2:2" ht="15.75" thickBot="1">
      <c r="B116" s="6" t="s">
        <v>92</v>
      </c>
    </row>
    <row r="117" spans="2:2" ht="15.75" thickBot="1"/>
    <row r="118" spans="2:2" ht="15.75" thickBot="1">
      <c r="B118" s="5" t="s">
        <v>106</v>
      </c>
    </row>
    <row r="119" spans="2:2" ht="15.75" thickBot="1">
      <c r="B119" s="17" t="s">
        <v>156</v>
      </c>
    </row>
    <row r="120" spans="2:2" ht="15.75" thickBot="1">
      <c r="B120" s="1" t="s">
        <v>89</v>
      </c>
    </row>
    <row r="121" spans="2:2" ht="15.75" thickBot="1">
      <c r="B121" s="2" t="s">
        <v>94</v>
      </c>
    </row>
    <row r="122" spans="2:2" ht="15.75" thickBot="1">
      <c r="B122" s="2" t="s">
        <v>95</v>
      </c>
    </row>
    <row r="123" spans="2:2" ht="15.75" thickBot="1">
      <c r="B123" s="2" t="s">
        <v>96</v>
      </c>
    </row>
    <row r="124" spans="2:2" ht="15.75" thickBot="1">
      <c r="B124" s="2" t="s">
        <v>97</v>
      </c>
    </row>
    <row r="125" spans="2:2" ht="15.75" thickBot="1">
      <c r="B125" s="2" t="s">
        <v>98</v>
      </c>
    </row>
    <row r="126" spans="2:2" ht="15.75" thickBot="1">
      <c r="B126" s="2" t="s">
        <v>99</v>
      </c>
    </row>
    <row r="127" spans="2:2" ht="15.75" thickBot="1">
      <c r="B127" s="2" t="s">
        <v>100</v>
      </c>
    </row>
    <row r="128" spans="2:2" ht="15.75" thickBot="1">
      <c r="B128" s="2" t="s">
        <v>103</v>
      </c>
    </row>
    <row r="129" spans="1:15" ht="15.75" thickBot="1">
      <c r="B129" s="2"/>
    </row>
    <row r="130" spans="1:15" ht="15.75" thickBot="1">
      <c r="B130" s="2"/>
    </row>
    <row r="131" spans="1:15" ht="15.75" thickBot="1">
      <c r="B131" s="2"/>
    </row>
    <row r="132" spans="1:15">
      <c r="B132" s="16"/>
    </row>
    <row r="133" spans="1:15" ht="15.75" thickBot="1">
      <c r="B133" s="16"/>
    </row>
    <row r="134" spans="1:15" ht="18.75" thickBot="1">
      <c r="A134" s="18"/>
      <c r="B134" s="5" t="s">
        <v>106</v>
      </c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</row>
    <row r="135" spans="1:15">
      <c r="A135" s="18"/>
      <c r="B135" s="21" t="s">
        <v>157</v>
      </c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3"/>
    </row>
    <row r="136" spans="1:15">
      <c r="A136" s="19"/>
      <c r="B136" s="24" t="s">
        <v>158</v>
      </c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</row>
    <row r="137" spans="1:15">
      <c r="B137" s="27" t="s">
        <v>105</v>
      </c>
    </row>
    <row r="138" spans="1:15">
      <c r="B138" s="27"/>
    </row>
    <row r="139" spans="1:15" ht="16.5">
      <c r="A139" s="87"/>
      <c r="B139" s="88" t="s">
        <v>159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9"/>
      <c r="M139" s="89"/>
      <c r="N139" s="89"/>
      <c r="O139" s="87"/>
    </row>
    <row r="141" spans="1:15">
      <c r="B141" s="28" t="s">
        <v>107</v>
      </c>
      <c r="C141" s="44">
        <v>30</v>
      </c>
      <c r="D141" s="29">
        <v>1688.9044444000001</v>
      </c>
      <c r="E141" s="29">
        <f>+D141*30</f>
        <v>50667.133332000005</v>
      </c>
      <c r="F141" s="29">
        <f>+E141*12</f>
        <v>608005.59998400009</v>
      </c>
      <c r="G141" s="29">
        <f>+D141*30</f>
        <v>50667.133332000005</v>
      </c>
      <c r="H141" s="29">
        <f>+F141+G141</f>
        <v>658672.73331600009</v>
      </c>
      <c r="I141" s="29"/>
      <c r="J141" s="29">
        <f>9667.13*12</f>
        <v>116005.56</v>
      </c>
      <c r="K141" s="30">
        <f>H141+I141-J141</f>
        <v>542667.17331600003</v>
      </c>
    </row>
    <row r="142" spans="1:15">
      <c r="B142" s="31" t="s">
        <v>108</v>
      </c>
      <c r="C142" s="44">
        <v>30</v>
      </c>
      <c r="D142" s="29">
        <v>607.49388887999999</v>
      </c>
      <c r="E142" s="29">
        <f>+D142*30</f>
        <v>18224.816666399998</v>
      </c>
      <c r="F142" s="29">
        <f>+E142*12</f>
        <v>218697.79999679996</v>
      </c>
      <c r="G142" s="29">
        <f>+D142*30</f>
        <v>18224.816666399998</v>
      </c>
      <c r="H142" s="29">
        <f>+F142+G142</f>
        <v>236922.61666319997</v>
      </c>
      <c r="I142" s="29"/>
      <c r="J142" s="29">
        <f>2224.82*12</f>
        <v>26697.840000000004</v>
      </c>
      <c r="K142" s="30">
        <f>H142+I142-J142</f>
        <v>210224.77666319997</v>
      </c>
    </row>
    <row r="143" spans="1:15" ht="15.75" thickBot="1">
      <c r="B143" s="45"/>
      <c r="C143" s="46"/>
      <c r="D143" s="47"/>
      <c r="E143" s="47"/>
      <c r="F143" s="47"/>
      <c r="G143" s="47"/>
      <c r="H143" s="48"/>
      <c r="I143" s="49"/>
      <c r="J143" s="48"/>
      <c r="K143" s="48"/>
    </row>
    <row r="144" spans="1:15" ht="16.5" thickBot="1">
      <c r="B144" s="50" t="s">
        <v>150</v>
      </c>
      <c r="C144" s="51"/>
      <c r="D144" s="52"/>
      <c r="E144" s="53"/>
      <c r="F144" s="53">
        <f>SUM(F141:F143)</f>
        <v>826703.39998079999</v>
      </c>
      <c r="G144" s="53">
        <f t="shared" ref="G144" si="0">SUM(G141:G143)</f>
        <v>68891.949998399999</v>
      </c>
      <c r="H144" s="53">
        <f>SUM(H141:H143)</f>
        <v>895595.34997920005</v>
      </c>
      <c r="I144" s="53">
        <f t="shared" ref="I144:K144" si="1">SUM(I141:I143)</f>
        <v>0</v>
      </c>
      <c r="J144" s="53">
        <f t="shared" si="1"/>
        <v>142703.4</v>
      </c>
      <c r="K144" s="53">
        <f t="shared" si="1"/>
        <v>752891.94997920003</v>
      </c>
    </row>
    <row r="145" spans="2:11" ht="15.75">
      <c r="B145" s="50"/>
      <c r="C145" s="51"/>
      <c r="D145" s="54"/>
      <c r="E145" s="54"/>
      <c r="F145" s="54"/>
      <c r="G145" s="54"/>
      <c r="H145" s="54"/>
      <c r="I145" s="54"/>
      <c r="J145" s="54"/>
      <c r="K145" s="54"/>
    </row>
    <row r="146" spans="2:11">
      <c r="B146" s="28" t="s">
        <v>109</v>
      </c>
      <c r="C146" s="44">
        <v>30</v>
      </c>
      <c r="D146" s="29">
        <v>649.88133333300004</v>
      </c>
      <c r="E146" s="29">
        <f t="shared" ref="E146:E150" si="2">+D146*30</f>
        <v>19496.439999990002</v>
      </c>
      <c r="F146" s="29">
        <f t="shared" ref="F146:F150" si="3">+E146*12</f>
        <v>233957.27999988</v>
      </c>
      <c r="G146" s="29">
        <f t="shared" ref="G146:G150" si="4">+D146*30</f>
        <v>19496.439999990002</v>
      </c>
      <c r="H146" s="29">
        <f t="shared" ref="H146:H150" si="5">+F146+G146</f>
        <v>253453.71999986999</v>
      </c>
      <c r="I146" s="29">
        <v>0</v>
      </c>
      <c r="J146" s="29">
        <f>2496.44*12</f>
        <v>29957.279999999999</v>
      </c>
      <c r="K146" s="30">
        <f>H146-J146</f>
        <v>223496.43999987</v>
      </c>
    </row>
    <row r="147" spans="2:11">
      <c r="B147" s="35" t="s">
        <v>101</v>
      </c>
      <c r="C147" s="55">
        <v>30</v>
      </c>
      <c r="D147" s="56">
        <v>362.16733333000002</v>
      </c>
      <c r="E147" s="29">
        <f t="shared" si="2"/>
        <v>10865.0199999</v>
      </c>
      <c r="F147" s="29">
        <f t="shared" si="3"/>
        <v>130380.2399988</v>
      </c>
      <c r="G147" s="29">
        <f t="shared" si="4"/>
        <v>10865.0199999</v>
      </c>
      <c r="H147" s="29">
        <f t="shared" si="5"/>
        <v>141245.2599987</v>
      </c>
      <c r="I147" s="56"/>
      <c r="J147" s="56">
        <f>865.02*12</f>
        <v>10380.24</v>
      </c>
      <c r="K147" s="30">
        <f>H147-J147</f>
        <v>130865.01999869999</v>
      </c>
    </row>
    <row r="148" spans="2:11">
      <c r="B148" s="32" t="s">
        <v>110</v>
      </c>
      <c r="C148" s="55">
        <v>30</v>
      </c>
      <c r="D148" s="56">
        <v>362.16733333000002</v>
      </c>
      <c r="E148" s="29">
        <f t="shared" si="2"/>
        <v>10865.0199999</v>
      </c>
      <c r="F148" s="29">
        <f t="shared" si="3"/>
        <v>130380.2399988</v>
      </c>
      <c r="G148" s="29">
        <f t="shared" si="4"/>
        <v>10865.0199999</v>
      </c>
      <c r="H148" s="29">
        <f t="shared" si="5"/>
        <v>141245.2599987</v>
      </c>
      <c r="I148" s="56"/>
      <c r="J148" s="56">
        <f>865.02*12</f>
        <v>10380.24</v>
      </c>
      <c r="K148" s="30">
        <f>H148-J148</f>
        <v>130865.01999869999</v>
      </c>
    </row>
    <row r="149" spans="2:11">
      <c r="B149" s="36" t="s">
        <v>101</v>
      </c>
      <c r="C149" s="55">
        <v>30</v>
      </c>
      <c r="D149" s="56">
        <v>166.66666660000001</v>
      </c>
      <c r="E149" s="29">
        <f t="shared" si="2"/>
        <v>4999.9999980000002</v>
      </c>
      <c r="F149" s="29">
        <f t="shared" si="3"/>
        <v>59999.999976000006</v>
      </c>
      <c r="G149" s="29">
        <f t="shared" si="4"/>
        <v>4999.9999980000002</v>
      </c>
      <c r="H149" s="29">
        <f t="shared" si="5"/>
        <v>64999.999974000006</v>
      </c>
      <c r="I149" s="56"/>
      <c r="J149" s="56"/>
      <c r="K149" s="30">
        <f>H149+I149</f>
        <v>64999.999974000006</v>
      </c>
    </row>
    <row r="150" spans="2:11">
      <c r="B150" s="28" t="s">
        <v>160</v>
      </c>
      <c r="C150" s="55">
        <v>30</v>
      </c>
      <c r="D150" s="58">
        <v>133.33332999999999</v>
      </c>
      <c r="E150" s="58">
        <f t="shared" si="2"/>
        <v>3999.9998999999998</v>
      </c>
      <c r="F150" s="58">
        <f t="shared" si="3"/>
        <v>47999.998800000001</v>
      </c>
      <c r="G150" s="58">
        <f t="shared" si="4"/>
        <v>3999.9998999999998</v>
      </c>
      <c r="H150" s="30">
        <f t="shared" si="5"/>
        <v>51999.998700000004</v>
      </c>
      <c r="I150" s="59"/>
      <c r="J150" s="30"/>
      <c r="K150" s="30">
        <f>H150+I150</f>
        <v>51999.998700000004</v>
      </c>
    </row>
    <row r="151" spans="2:11">
      <c r="B151" s="32"/>
      <c r="C151" s="60"/>
      <c r="D151" s="61"/>
      <c r="E151" s="61"/>
      <c r="F151" s="61"/>
      <c r="G151" s="61"/>
      <c r="H151" s="30"/>
      <c r="I151" s="59"/>
      <c r="J151" s="30"/>
      <c r="K151" s="30"/>
    </row>
    <row r="152" spans="2:11" ht="15.75" thickBot="1">
      <c r="B152" s="45"/>
      <c r="C152" s="46"/>
      <c r="D152" s="62"/>
      <c r="E152" s="62"/>
      <c r="F152" s="62"/>
      <c r="G152" s="62"/>
      <c r="H152" s="63"/>
      <c r="I152" s="64"/>
      <c r="J152" s="63"/>
      <c r="K152" s="63"/>
    </row>
    <row r="153" spans="2:11">
      <c r="B153" s="33"/>
      <c r="C153" s="65"/>
      <c r="D153" s="66"/>
      <c r="E153" s="66"/>
      <c r="F153" s="66"/>
      <c r="G153" s="66"/>
      <c r="H153" s="30"/>
      <c r="I153" s="59"/>
      <c r="J153" s="30"/>
      <c r="K153" s="30"/>
    </row>
    <row r="154" spans="2:11" ht="16.5" thickBot="1">
      <c r="B154" s="50" t="s">
        <v>150</v>
      </c>
      <c r="C154" s="51"/>
      <c r="D154" s="52"/>
      <c r="E154" s="53"/>
      <c r="F154" s="53">
        <f t="shared" ref="F154:G154" si="6">SUM(F146:F153)</f>
        <v>602717.75877348008</v>
      </c>
      <c r="G154" s="53">
        <f t="shared" si="6"/>
        <v>50226.479897789999</v>
      </c>
      <c r="H154" s="53">
        <f>SUM(H146:H153)</f>
        <v>652944.23867127008</v>
      </c>
      <c r="I154" s="53">
        <f t="shared" ref="I154:K154" si="7">SUM(I146:I153)</f>
        <v>0</v>
      </c>
      <c r="J154" s="53">
        <f t="shared" si="7"/>
        <v>50717.759999999995</v>
      </c>
      <c r="K154" s="53">
        <f t="shared" si="7"/>
        <v>602226.47867126996</v>
      </c>
    </row>
    <row r="155" spans="2:11">
      <c r="B155" s="51"/>
      <c r="C155" s="67"/>
      <c r="D155" s="67"/>
      <c r="E155" s="67"/>
      <c r="F155" s="67"/>
      <c r="G155" s="67"/>
      <c r="H155" s="51"/>
      <c r="I155" s="68"/>
      <c r="J155" s="68"/>
      <c r="K155" s="69"/>
    </row>
    <row r="156" spans="2:11">
      <c r="B156" s="70" t="s">
        <v>111</v>
      </c>
      <c r="C156" s="71">
        <v>30</v>
      </c>
      <c r="D156" s="29">
        <v>522.71966666599997</v>
      </c>
      <c r="E156" s="29">
        <f t="shared" ref="E156:E161" si="8">+D156*30</f>
        <v>15681.589999979999</v>
      </c>
      <c r="F156" s="29">
        <f t="shared" ref="F156:F161" si="9">+E156*12</f>
        <v>188179.07999975997</v>
      </c>
      <c r="G156" s="29">
        <f t="shared" ref="G156:G161" si="10">+D156*30</f>
        <v>15681.589999979999</v>
      </c>
      <c r="H156" s="29">
        <f t="shared" ref="H156:H161" si="11">+F156+G156</f>
        <v>203860.66999973997</v>
      </c>
      <c r="I156" s="29">
        <v>0</v>
      </c>
      <c r="J156" s="29">
        <f>1681.59*12</f>
        <v>20179.079999999998</v>
      </c>
      <c r="K156" s="30">
        <f t="shared" ref="K156:K161" si="12">H156+I156-J156</f>
        <v>183681.58999973998</v>
      </c>
    </row>
    <row r="157" spans="2:11">
      <c r="B157" s="70" t="s">
        <v>112</v>
      </c>
      <c r="C157" s="71">
        <v>30</v>
      </c>
      <c r="D157" s="29">
        <v>522.71966666599997</v>
      </c>
      <c r="E157" s="29">
        <f t="shared" si="8"/>
        <v>15681.589999979999</v>
      </c>
      <c r="F157" s="29">
        <f t="shared" si="9"/>
        <v>188179.07999975997</v>
      </c>
      <c r="G157" s="29">
        <f t="shared" si="10"/>
        <v>15681.589999979999</v>
      </c>
      <c r="H157" s="29">
        <f t="shared" si="11"/>
        <v>203860.66999973997</v>
      </c>
      <c r="I157" s="29">
        <v>0</v>
      </c>
      <c r="J157" s="29">
        <f t="shared" ref="J157:J161" si="13">1681.59*12</f>
        <v>20179.079999999998</v>
      </c>
      <c r="K157" s="30">
        <f t="shared" si="12"/>
        <v>183681.58999973998</v>
      </c>
    </row>
    <row r="158" spans="2:11" ht="24">
      <c r="B158" s="72" t="s">
        <v>161</v>
      </c>
      <c r="C158" s="71">
        <v>30</v>
      </c>
      <c r="D158" s="29">
        <v>522.71966666599997</v>
      </c>
      <c r="E158" s="29">
        <f t="shared" si="8"/>
        <v>15681.589999979999</v>
      </c>
      <c r="F158" s="29">
        <f t="shared" si="9"/>
        <v>188179.07999975997</v>
      </c>
      <c r="G158" s="29">
        <f t="shared" si="10"/>
        <v>15681.589999979999</v>
      </c>
      <c r="H158" s="29">
        <f t="shared" si="11"/>
        <v>203860.66999973997</v>
      </c>
      <c r="I158" s="29">
        <v>0</v>
      </c>
      <c r="J158" s="29">
        <f t="shared" si="13"/>
        <v>20179.079999999998</v>
      </c>
      <c r="K158" s="30">
        <f t="shared" si="12"/>
        <v>183681.58999973998</v>
      </c>
    </row>
    <row r="159" spans="2:11">
      <c r="B159" s="73" t="s">
        <v>162</v>
      </c>
      <c r="C159" s="71">
        <v>30</v>
      </c>
      <c r="D159" s="29">
        <v>522.71966666599997</v>
      </c>
      <c r="E159" s="29">
        <f t="shared" si="8"/>
        <v>15681.589999979999</v>
      </c>
      <c r="F159" s="29">
        <f t="shared" si="9"/>
        <v>188179.07999975997</v>
      </c>
      <c r="G159" s="29">
        <f t="shared" si="10"/>
        <v>15681.589999979999</v>
      </c>
      <c r="H159" s="29">
        <f t="shared" si="11"/>
        <v>203860.66999973997</v>
      </c>
      <c r="I159" s="29">
        <v>0</v>
      </c>
      <c r="J159" s="29">
        <f t="shared" si="13"/>
        <v>20179.079999999998</v>
      </c>
      <c r="K159" s="30">
        <f t="shared" si="12"/>
        <v>183681.58999973998</v>
      </c>
    </row>
    <row r="160" spans="2:11">
      <c r="B160" s="73" t="s">
        <v>163</v>
      </c>
      <c r="C160" s="71">
        <v>30</v>
      </c>
      <c r="D160" s="29">
        <v>522.71966666599997</v>
      </c>
      <c r="E160" s="29">
        <f t="shared" si="8"/>
        <v>15681.589999979999</v>
      </c>
      <c r="F160" s="29">
        <f t="shared" si="9"/>
        <v>188179.07999975997</v>
      </c>
      <c r="G160" s="29">
        <f t="shared" si="10"/>
        <v>15681.589999979999</v>
      </c>
      <c r="H160" s="29">
        <f t="shared" si="11"/>
        <v>203860.66999973997</v>
      </c>
      <c r="I160" s="29">
        <v>0</v>
      </c>
      <c r="J160" s="29">
        <f t="shared" si="13"/>
        <v>20179.079999999998</v>
      </c>
      <c r="K160" s="30">
        <f t="shared" si="12"/>
        <v>183681.58999973998</v>
      </c>
    </row>
    <row r="161" spans="2:11" ht="24">
      <c r="B161" s="74" t="s">
        <v>113</v>
      </c>
      <c r="C161" s="71">
        <v>30</v>
      </c>
      <c r="D161" s="29">
        <v>522.71966666599997</v>
      </c>
      <c r="E161" s="29">
        <f t="shared" si="8"/>
        <v>15681.589999979999</v>
      </c>
      <c r="F161" s="29">
        <f t="shared" si="9"/>
        <v>188179.07999975997</v>
      </c>
      <c r="G161" s="29">
        <f t="shared" si="10"/>
        <v>15681.589999979999</v>
      </c>
      <c r="H161" s="29">
        <f t="shared" si="11"/>
        <v>203860.66999973997</v>
      </c>
      <c r="I161" s="29">
        <v>0</v>
      </c>
      <c r="J161" s="29">
        <f t="shared" si="13"/>
        <v>20179.079999999998</v>
      </c>
      <c r="K161" s="30">
        <f t="shared" si="12"/>
        <v>183681.58999973998</v>
      </c>
    </row>
    <row r="162" spans="2:11" ht="16.5" thickBot="1">
      <c r="B162" s="75" t="s">
        <v>150</v>
      </c>
      <c r="C162" s="76"/>
      <c r="D162" s="77"/>
      <c r="E162" s="77"/>
      <c r="F162" s="53">
        <f t="shared" ref="F162:G162" si="14">SUM(F156:F161)</f>
        <v>1129074.4799985599</v>
      </c>
      <c r="G162" s="53">
        <f t="shared" si="14"/>
        <v>94089.539999879999</v>
      </c>
      <c r="H162" s="53">
        <f>SUM(H156:H161)</f>
        <v>1223164.0199984398</v>
      </c>
      <c r="I162" s="53">
        <f t="shared" ref="I162:K162" si="15">SUM(I156:I161)</f>
        <v>0</v>
      </c>
      <c r="J162" s="53">
        <f t="shared" si="15"/>
        <v>121074.48</v>
      </c>
      <c r="K162" s="91">
        <f t="shared" si="15"/>
        <v>1102089.5399984398</v>
      </c>
    </row>
    <row r="163" spans="2:11">
      <c r="C163"/>
    </row>
    <row r="164" spans="2:11">
      <c r="B164" s="28" t="s">
        <v>114</v>
      </c>
      <c r="C164" s="44">
        <v>30</v>
      </c>
      <c r="D164" s="29">
        <v>235.36733330000001</v>
      </c>
      <c r="E164" s="29">
        <f t="shared" ref="E164:E166" si="16">+D164*30</f>
        <v>7061.0199990000001</v>
      </c>
      <c r="F164" s="29">
        <f t="shared" ref="F164:F166" si="17">+E164*12</f>
        <v>84732.239988000001</v>
      </c>
      <c r="G164" s="29">
        <f t="shared" ref="G164:G166" si="18">+D164*30</f>
        <v>7061.0199990000001</v>
      </c>
      <c r="H164" s="29">
        <f t="shared" ref="H164:H166" si="19">+F164+G164</f>
        <v>91793.259986999998</v>
      </c>
      <c r="I164" s="29"/>
      <c r="J164" s="29">
        <f>61.02*12</f>
        <v>732.24</v>
      </c>
      <c r="K164" s="30">
        <f>H164-J164</f>
        <v>91061.019986999992</v>
      </c>
    </row>
    <row r="165" spans="2:11">
      <c r="B165" s="28" t="s">
        <v>151</v>
      </c>
      <c r="C165" s="44">
        <v>30</v>
      </c>
      <c r="D165" s="29">
        <v>200</v>
      </c>
      <c r="E165" s="29">
        <f t="shared" si="16"/>
        <v>6000</v>
      </c>
      <c r="F165" s="29">
        <f t="shared" si="17"/>
        <v>72000</v>
      </c>
      <c r="G165" s="29">
        <f t="shared" si="18"/>
        <v>6000</v>
      </c>
      <c r="H165" s="29">
        <f t="shared" si="19"/>
        <v>78000</v>
      </c>
      <c r="I165" s="29"/>
      <c r="J165" s="29">
        <v>0</v>
      </c>
      <c r="K165" s="30">
        <f t="shared" ref="K165:K166" si="20">H165+I165-J165</f>
        <v>78000</v>
      </c>
    </row>
    <row r="166" spans="2:11">
      <c r="B166" s="28" t="s">
        <v>151</v>
      </c>
      <c r="C166" s="44">
        <v>30</v>
      </c>
      <c r="D166" s="29">
        <v>200</v>
      </c>
      <c r="E166" s="29">
        <f t="shared" si="16"/>
        <v>6000</v>
      </c>
      <c r="F166" s="29">
        <f t="shared" si="17"/>
        <v>72000</v>
      </c>
      <c r="G166" s="29">
        <f t="shared" si="18"/>
        <v>6000</v>
      </c>
      <c r="H166" s="29">
        <f t="shared" si="19"/>
        <v>78000</v>
      </c>
      <c r="I166" s="29"/>
      <c r="J166" s="29">
        <v>0</v>
      </c>
      <c r="K166" s="30">
        <f t="shared" si="20"/>
        <v>78000</v>
      </c>
    </row>
    <row r="167" spans="2:11">
      <c r="B167" s="28"/>
      <c r="C167" s="44"/>
      <c r="D167" s="29"/>
      <c r="E167" s="29"/>
      <c r="F167" s="29"/>
      <c r="G167" s="29"/>
      <c r="H167" s="29"/>
      <c r="I167" s="29"/>
      <c r="J167" s="29"/>
      <c r="K167" s="30"/>
    </row>
    <row r="168" spans="2:11">
      <c r="B168" s="28"/>
      <c r="C168" s="44"/>
      <c r="D168" s="29"/>
      <c r="E168" s="29"/>
      <c r="F168" s="29"/>
      <c r="G168" s="29"/>
      <c r="H168" s="29"/>
      <c r="I168" s="29"/>
      <c r="J168" s="29"/>
      <c r="K168" s="30"/>
    </row>
    <row r="169" spans="2:11" ht="15.75" thickBot="1">
      <c r="B169" s="45"/>
      <c r="C169" s="46"/>
      <c r="D169" s="47"/>
      <c r="E169" s="47"/>
      <c r="F169" s="47"/>
      <c r="G169" s="47"/>
      <c r="H169" s="48"/>
      <c r="I169" s="49"/>
      <c r="J169" s="48"/>
      <c r="K169" s="48"/>
    </row>
    <row r="170" spans="2:11" ht="16.5" thickBot="1">
      <c r="B170" s="50" t="s">
        <v>150</v>
      </c>
      <c r="C170" s="51"/>
      <c r="D170" s="52"/>
      <c r="E170" s="77"/>
      <c r="F170" s="53">
        <f t="shared" ref="F170:G170" si="21">SUM(F164:F169)</f>
        <v>228732.23998800002</v>
      </c>
      <c r="G170" s="53">
        <f t="shared" si="21"/>
        <v>19061.019999</v>
      </c>
      <c r="H170" s="53">
        <f>SUM(H164:H169)</f>
        <v>247793.259987</v>
      </c>
      <c r="I170" s="53">
        <f>SUM(I164:I169)</f>
        <v>0</v>
      </c>
      <c r="J170" s="53">
        <f>SUM(J164:J169)</f>
        <v>732.24</v>
      </c>
      <c r="K170" s="78">
        <f>SUM(K164:K169)</f>
        <v>247061.01998699998</v>
      </c>
    </row>
    <row r="171" spans="2:11">
      <c r="C171"/>
    </row>
    <row r="172" spans="2:11">
      <c r="B172" s="34" t="s">
        <v>115</v>
      </c>
      <c r="C172" s="44">
        <v>30</v>
      </c>
      <c r="D172" s="29">
        <v>235.36733330000001</v>
      </c>
      <c r="E172" s="29">
        <f>+D172*30</f>
        <v>7061.0199990000001</v>
      </c>
      <c r="F172" s="29">
        <f>+E172*12</f>
        <v>84732.239988000001</v>
      </c>
      <c r="G172" s="29">
        <f>+D172*30</f>
        <v>7061.0199990000001</v>
      </c>
      <c r="H172" s="29">
        <f>+F172+G172</f>
        <v>91793.259986999998</v>
      </c>
      <c r="I172" s="29"/>
      <c r="J172" s="29">
        <f>61.02*12</f>
        <v>732.24</v>
      </c>
      <c r="K172" s="30">
        <f>H172-J172</f>
        <v>91061.019986999992</v>
      </c>
    </row>
    <row r="173" spans="2:11">
      <c r="B173" s="28" t="s">
        <v>164</v>
      </c>
      <c r="C173" s="44">
        <v>30</v>
      </c>
      <c r="D173" s="29">
        <v>200</v>
      </c>
      <c r="E173" s="29">
        <f t="shared" ref="E173" si="22">+D173*30</f>
        <v>6000</v>
      </c>
      <c r="F173" s="29">
        <f t="shared" ref="F173" si="23">+E173*12</f>
        <v>72000</v>
      </c>
      <c r="G173" s="29">
        <f t="shared" ref="G173" si="24">+D173*30</f>
        <v>6000</v>
      </c>
      <c r="H173" s="29">
        <f t="shared" ref="H173" si="25">+F173+G173</f>
        <v>78000</v>
      </c>
      <c r="I173" s="29"/>
      <c r="J173" s="29">
        <v>0</v>
      </c>
      <c r="K173" s="30">
        <f t="shared" ref="K173" si="26">H173+I173-J173</f>
        <v>78000</v>
      </c>
    </row>
    <row r="174" spans="2:11">
      <c r="B174" s="35" t="s">
        <v>165</v>
      </c>
      <c r="C174" s="44">
        <v>30</v>
      </c>
      <c r="D174" s="29">
        <v>777.04300000000001</v>
      </c>
      <c r="E174" s="29">
        <f>+D174*30</f>
        <v>23311.29</v>
      </c>
      <c r="F174" s="29">
        <f>+E174*12</f>
        <v>279735.48</v>
      </c>
      <c r="G174" s="29">
        <f>+D174*30</f>
        <v>23311.29</v>
      </c>
      <c r="H174" s="29">
        <f>+F174+G174</f>
        <v>303046.76999999996</v>
      </c>
      <c r="I174" s="29"/>
      <c r="J174" s="29">
        <f>3311.29*12</f>
        <v>39735.479999999996</v>
      </c>
      <c r="K174" s="30">
        <f>H174-J174</f>
        <v>263311.28999999998</v>
      </c>
    </row>
    <row r="175" spans="2:11">
      <c r="B175" s="36"/>
      <c r="C175" s="79"/>
      <c r="D175" s="63"/>
      <c r="E175" s="63"/>
      <c r="F175" s="63"/>
      <c r="G175" s="63"/>
      <c r="H175" s="30"/>
      <c r="I175" s="59"/>
      <c r="J175" s="30"/>
      <c r="K175" s="30"/>
    </row>
    <row r="176" spans="2:11">
      <c r="B176" s="36"/>
      <c r="C176" s="57"/>
      <c r="D176" s="58"/>
      <c r="E176" s="58"/>
      <c r="F176" s="58"/>
      <c r="G176" s="58"/>
      <c r="H176" s="30"/>
      <c r="I176" s="59"/>
      <c r="J176" s="30"/>
      <c r="K176" s="30"/>
    </row>
    <row r="177" spans="2:11">
      <c r="B177" s="32"/>
      <c r="C177" s="60"/>
      <c r="D177" s="61"/>
      <c r="E177" s="61"/>
      <c r="F177" s="61"/>
      <c r="G177" s="61"/>
      <c r="H177" s="30"/>
      <c r="I177" s="59"/>
      <c r="J177" s="30"/>
      <c r="K177" s="30"/>
    </row>
    <row r="178" spans="2:11" ht="15.75" thickBot="1">
      <c r="B178" s="45"/>
      <c r="C178" s="46"/>
      <c r="D178" s="47"/>
      <c r="E178" s="47"/>
      <c r="F178" s="92"/>
      <c r="G178" s="92"/>
      <c r="H178" s="93"/>
      <c r="I178" s="94"/>
      <c r="J178" s="93"/>
      <c r="K178" s="93"/>
    </row>
    <row r="179" spans="2:11" ht="16.5" thickBot="1">
      <c r="B179" s="50" t="s">
        <v>150</v>
      </c>
      <c r="C179" s="51"/>
      <c r="D179" s="52"/>
      <c r="E179" s="77"/>
      <c r="F179" s="95">
        <f t="shared" ref="F179:G179" si="27">SUM(F172:F178)</f>
        <v>436467.719988</v>
      </c>
      <c r="G179" s="95">
        <f t="shared" si="27"/>
        <v>36372.309999000005</v>
      </c>
      <c r="H179" s="95">
        <f>SUM(H172:H178)</f>
        <v>472840.02998699993</v>
      </c>
      <c r="I179" s="95">
        <f>SUM(I172:I178)</f>
        <v>0</v>
      </c>
      <c r="J179" s="95">
        <f>SUM(J172:J178)</f>
        <v>40467.719999999994</v>
      </c>
      <c r="K179" s="96">
        <f>SUM(K172:K178)</f>
        <v>432372.30998699996</v>
      </c>
    </row>
    <row r="180" spans="2:11" ht="15.75">
      <c r="B180" s="50"/>
      <c r="C180" s="51"/>
      <c r="D180" s="54"/>
      <c r="E180" s="54"/>
      <c r="F180" s="54"/>
      <c r="G180" s="54"/>
      <c r="H180" s="54"/>
      <c r="I180" s="54"/>
      <c r="J180" s="54"/>
      <c r="K180" s="54"/>
    </row>
    <row r="181" spans="2:11">
      <c r="C181"/>
    </row>
    <row r="182" spans="2:11">
      <c r="B182" s="28" t="s">
        <v>116</v>
      </c>
      <c r="C182" s="44">
        <v>30</v>
      </c>
      <c r="D182" s="29">
        <v>235.36733330000001</v>
      </c>
      <c r="E182" s="29">
        <f t="shared" ref="E182:E183" si="28">+D182*30</f>
        <v>7061.0199990000001</v>
      </c>
      <c r="F182" s="29">
        <f t="shared" ref="F182:F183" si="29">+E182*12</f>
        <v>84732.239988000001</v>
      </c>
      <c r="G182" s="29">
        <f t="shared" ref="G182:G183" si="30">+D182*30</f>
        <v>7061.0199990000001</v>
      </c>
      <c r="H182" s="29">
        <f t="shared" ref="H182:H183" si="31">+F182+G182</f>
        <v>91793.259986999998</v>
      </c>
      <c r="I182" s="29"/>
      <c r="J182" s="29">
        <f>61.02*12</f>
        <v>732.24</v>
      </c>
      <c r="K182" s="30">
        <f>H182-J182</f>
        <v>91061.019986999992</v>
      </c>
    </row>
    <row r="183" spans="2:11">
      <c r="B183" s="28" t="s">
        <v>117</v>
      </c>
      <c r="C183" s="44">
        <v>30</v>
      </c>
      <c r="D183" s="56">
        <v>166.66666660000001</v>
      </c>
      <c r="E183" s="29">
        <f t="shared" si="28"/>
        <v>4999.9999980000002</v>
      </c>
      <c r="F183" s="29">
        <f t="shared" si="29"/>
        <v>59999.999976000006</v>
      </c>
      <c r="G183" s="29">
        <f t="shared" si="30"/>
        <v>4999.9999980000002</v>
      </c>
      <c r="H183" s="29">
        <f t="shared" si="31"/>
        <v>64999.999974000006</v>
      </c>
      <c r="I183" s="56"/>
      <c r="J183" s="56"/>
      <c r="K183" s="30">
        <f>H183+I183</f>
        <v>64999.999974000006</v>
      </c>
    </row>
    <row r="184" spans="2:11">
      <c r="B184" s="28"/>
      <c r="C184" s="44"/>
      <c r="D184" s="29"/>
      <c r="E184" s="29"/>
      <c r="F184" s="29"/>
      <c r="G184" s="29"/>
      <c r="H184" s="29"/>
      <c r="I184" s="29"/>
      <c r="J184" s="29"/>
      <c r="K184" s="30"/>
    </row>
    <row r="185" spans="2:11">
      <c r="B185" s="36"/>
      <c r="C185" s="79"/>
      <c r="D185" s="63"/>
      <c r="E185" s="63"/>
      <c r="F185" s="63"/>
      <c r="G185" s="63"/>
      <c r="H185" s="30"/>
      <c r="I185" s="59"/>
      <c r="J185" s="30"/>
      <c r="K185" s="30"/>
    </row>
    <row r="186" spans="2:11" ht="15.75" thickBot="1">
      <c r="B186" s="45"/>
      <c r="C186" s="46"/>
      <c r="D186" s="47"/>
      <c r="E186" s="47"/>
      <c r="F186" s="47"/>
      <c r="G186" s="47"/>
      <c r="H186" s="48"/>
      <c r="I186" s="49"/>
      <c r="J186" s="48"/>
      <c r="K186" s="48"/>
    </row>
    <row r="187" spans="2:11" ht="16.5" thickBot="1">
      <c r="B187" s="50" t="s">
        <v>150</v>
      </c>
      <c r="C187" s="51"/>
      <c r="D187" s="52"/>
      <c r="E187" s="77"/>
      <c r="F187" s="95">
        <f t="shared" ref="F187:G187" si="32">SUM(F182:F186)</f>
        <v>144732.23996400001</v>
      </c>
      <c r="G187" s="95">
        <f t="shared" si="32"/>
        <v>12061.019996999999</v>
      </c>
      <c r="H187" s="95">
        <f>SUM(H182:H186)</f>
        <v>156793.259961</v>
      </c>
      <c r="I187" s="95">
        <f>SUM(I182:I186)</f>
        <v>0</v>
      </c>
      <c r="J187" s="95">
        <f>SUM(J182:J186)</f>
        <v>732.24</v>
      </c>
      <c r="K187" s="96">
        <f>SUM(K182:K186)</f>
        <v>156061.01996100001</v>
      </c>
    </row>
    <row r="188" spans="2:11">
      <c r="C188"/>
    </row>
    <row r="189" spans="2:11">
      <c r="C189"/>
    </row>
    <row r="190" spans="2:11">
      <c r="B190" s="28" t="s">
        <v>118</v>
      </c>
      <c r="C190" s="44">
        <v>30</v>
      </c>
      <c r="D190" s="29">
        <v>235.36733330000001</v>
      </c>
      <c r="E190" s="29">
        <f>+D190*30</f>
        <v>7061.0199990000001</v>
      </c>
      <c r="F190" s="29">
        <f>+E190*12</f>
        <v>84732.239988000001</v>
      </c>
      <c r="G190" s="29">
        <f>+D190*30</f>
        <v>7061.0199990000001</v>
      </c>
      <c r="H190" s="29">
        <f>+F190+G190</f>
        <v>91793.259986999998</v>
      </c>
      <c r="I190" s="29"/>
      <c r="J190" s="29">
        <f>61.02*12</f>
        <v>732.24</v>
      </c>
      <c r="K190" s="30">
        <f>H190-J190</f>
        <v>91061.019986999992</v>
      </c>
    </row>
    <row r="191" spans="2:11">
      <c r="B191" s="28"/>
      <c r="C191" s="44"/>
      <c r="D191" s="29"/>
      <c r="E191" s="29"/>
      <c r="F191" s="29"/>
      <c r="G191" s="29"/>
      <c r="H191" s="29"/>
      <c r="I191" s="29"/>
      <c r="J191" s="29"/>
      <c r="K191" s="30"/>
    </row>
    <row r="192" spans="2:11">
      <c r="B192" s="28"/>
      <c r="C192" s="44"/>
      <c r="D192" s="29"/>
      <c r="E192" s="29"/>
      <c r="F192" s="29"/>
      <c r="G192" s="29"/>
      <c r="H192" s="29"/>
      <c r="I192" s="29"/>
      <c r="J192" s="29"/>
      <c r="K192" s="30"/>
    </row>
    <row r="193" spans="2:11" ht="15.75" thickBot="1">
      <c r="B193" s="45"/>
      <c r="C193" s="46"/>
      <c r="D193" s="47"/>
      <c r="E193" s="47"/>
      <c r="F193" s="47"/>
      <c r="G193" s="47"/>
      <c r="H193" s="48"/>
      <c r="I193" s="49"/>
      <c r="J193" s="48"/>
      <c r="K193" s="48"/>
    </row>
    <row r="194" spans="2:11" ht="16.5" thickBot="1">
      <c r="B194" s="50" t="s">
        <v>150</v>
      </c>
      <c r="C194" s="51"/>
      <c r="D194" s="52"/>
      <c r="E194" s="77"/>
      <c r="F194" s="95">
        <f t="shared" ref="F194:G194" si="33">SUM(F190:F193)</f>
        <v>84732.239988000001</v>
      </c>
      <c r="G194" s="95">
        <f t="shared" si="33"/>
        <v>7061.0199990000001</v>
      </c>
      <c r="H194" s="95">
        <f>SUM(H190:H193)</f>
        <v>91793.259986999998</v>
      </c>
      <c r="I194" s="95">
        <f>SUM(I190:I193)</f>
        <v>0</v>
      </c>
      <c r="J194" s="95">
        <f>SUM(J190:J193)</f>
        <v>732.24</v>
      </c>
      <c r="K194" s="96">
        <f>SUM(K190:K193)</f>
        <v>91061.019986999992</v>
      </c>
    </row>
    <row r="195" spans="2:11">
      <c r="C195"/>
    </row>
    <row r="196" spans="2:11">
      <c r="C196"/>
    </row>
    <row r="197" spans="2:11">
      <c r="B197" s="32" t="s">
        <v>119</v>
      </c>
      <c r="C197" s="44">
        <v>30</v>
      </c>
      <c r="D197" s="29">
        <v>1118.2573333329999</v>
      </c>
      <c r="E197" s="29">
        <f>+D197*30</f>
        <v>33547.719999989997</v>
      </c>
      <c r="F197" s="29">
        <f>+E197*12</f>
        <v>402572.63999987999</v>
      </c>
      <c r="G197" s="29">
        <f>+D197*30</f>
        <v>33547.719999989997</v>
      </c>
      <c r="H197" s="29">
        <f>+F197+G197</f>
        <v>436120.35999987001</v>
      </c>
      <c r="I197" s="29"/>
      <c r="J197" s="29">
        <f>5547.72*12</f>
        <v>66572.639999999999</v>
      </c>
      <c r="K197" s="30">
        <f>H197+I197-J197</f>
        <v>369547.71999986999</v>
      </c>
    </row>
    <row r="198" spans="2:11">
      <c r="B198" s="36"/>
      <c r="C198" s="44"/>
      <c r="D198" s="29"/>
      <c r="E198" s="29"/>
      <c r="F198" s="29"/>
      <c r="G198" s="29"/>
      <c r="H198" s="29"/>
      <c r="I198" s="29"/>
      <c r="J198" s="29"/>
      <c r="K198" s="30"/>
    </row>
    <row r="199" spans="2:11">
      <c r="B199" s="36"/>
      <c r="C199" s="57"/>
      <c r="D199" s="29"/>
      <c r="E199" s="29"/>
      <c r="F199" s="29"/>
      <c r="G199" s="29"/>
      <c r="H199" s="30"/>
      <c r="I199" s="59"/>
      <c r="J199" s="30"/>
      <c r="K199" s="30"/>
    </row>
    <row r="200" spans="2:11" ht="15.75" thickBot="1">
      <c r="B200" s="45"/>
      <c r="C200" s="46"/>
      <c r="D200" s="47"/>
      <c r="E200" s="47"/>
      <c r="F200" s="47"/>
      <c r="G200" s="47"/>
      <c r="H200" s="48"/>
      <c r="I200" s="49"/>
      <c r="J200" s="48"/>
      <c r="K200" s="48"/>
    </row>
    <row r="201" spans="2:11" ht="16.5" thickBot="1">
      <c r="B201" s="50" t="s">
        <v>150</v>
      </c>
      <c r="C201" s="51"/>
      <c r="D201" s="52"/>
      <c r="E201" s="77"/>
      <c r="F201" s="95">
        <f t="shared" ref="F201:G201" si="34">SUM(F197:F200)</f>
        <v>402572.63999987999</v>
      </c>
      <c r="G201" s="95">
        <f t="shared" si="34"/>
        <v>33547.719999989997</v>
      </c>
      <c r="H201" s="95">
        <f>SUM(H197:H200)</f>
        <v>436120.35999987001</v>
      </c>
      <c r="I201" s="95">
        <f>SUM(I197:I200)</f>
        <v>0</v>
      </c>
      <c r="J201" s="95">
        <f>SUM(J197:J200)</f>
        <v>66572.639999999999</v>
      </c>
      <c r="K201" s="96">
        <f>SUM(K197:K200)</f>
        <v>369547.71999986999</v>
      </c>
    </row>
    <row r="202" spans="2:11">
      <c r="C202"/>
    </row>
    <row r="203" spans="2:11">
      <c r="B203" s="35" t="s">
        <v>120</v>
      </c>
      <c r="C203" s="44">
        <v>30</v>
      </c>
      <c r="D203" s="29">
        <v>734.655888</v>
      </c>
      <c r="E203" s="29">
        <f t="shared" ref="E203:E206" si="35">+D203*30</f>
        <v>22039.676640000001</v>
      </c>
      <c r="F203" s="29">
        <f t="shared" ref="F203:F206" si="36">+E203*12</f>
        <v>264476.11968</v>
      </c>
      <c r="G203" s="29">
        <f t="shared" ref="G203:G206" si="37">+D203*30</f>
        <v>22039.676640000001</v>
      </c>
      <c r="H203" s="29">
        <f t="shared" ref="H203:H206" si="38">+F203+G203</f>
        <v>286515.79632000002</v>
      </c>
      <c r="I203" s="29"/>
      <c r="J203" s="29">
        <f>3039.68*12</f>
        <v>36476.159999999996</v>
      </c>
      <c r="K203" s="30">
        <f>H203+I203-J203</f>
        <v>250039.63632000002</v>
      </c>
    </row>
    <row r="204" spans="2:11">
      <c r="B204" s="28" t="s">
        <v>121</v>
      </c>
      <c r="C204" s="44">
        <v>30</v>
      </c>
      <c r="D204" s="29">
        <v>324.76433333</v>
      </c>
      <c r="E204" s="29">
        <f t="shared" si="35"/>
        <v>9742.9299998999995</v>
      </c>
      <c r="F204" s="29">
        <f t="shared" si="36"/>
        <v>116915.15999879999</v>
      </c>
      <c r="G204" s="29">
        <f t="shared" si="37"/>
        <v>9742.9299998999995</v>
      </c>
      <c r="H204" s="29">
        <f t="shared" si="38"/>
        <v>126658.08999869999</v>
      </c>
      <c r="I204" s="29"/>
      <c r="J204" s="29">
        <f>742.93*12</f>
        <v>8915.16</v>
      </c>
      <c r="K204" s="30">
        <f t="shared" ref="K204:K206" si="39">H204+I204-J204</f>
        <v>117742.92999869998</v>
      </c>
    </row>
    <row r="205" spans="2:11">
      <c r="B205" s="28" t="s">
        <v>122</v>
      </c>
      <c r="C205" s="44">
        <v>30</v>
      </c>
      <c r="D205" s="56">
        <v>166.66666660000001</v>
      </c>
      <c r="E205" s="29">
        <f t="shared" si="35"/>
        <v>4999.9999980000002</v>
      </c>
      <c r="F205" s="29">
        <f t="shared" si="36"/>
        <v>59999.999976000006</v>
      </c>
      <c r="G205" s="29">
        <f t="shared" si="37"/>
        <v>4999.9999980000002</v>
      </c>
      <c r="H205" s="29">
        <f t="shared" si="38"/>
        <v>64999.999974000006</v>
      </c>
      <c r="I205" s="29"/>
      <c r="J205" s="29"/>
      <c r="K205" s="30">
        <f t="shared" si="39"/>
        <v>64999.999974000006</v>
      </c>
    </row>
    <row r="206" spans="2:11">
      <c r="B206" s="28" t="s">
        <v>122</v>
      </c>
      <c r="C206" s="44">
        <v>30</v>
      </c>
      <c r="D206" s="56">
        <v>166.66666660000001</v>
      </c>
      <c r="E206" s="29">
        <f t="shared" si="35"/>
        <v>4999.9999980000002</v>
      </c>
      <c r="F206" s="29">
        <f t="shared" si="36"/>
        <v>59999.999976000006</v>
      </c>
      <c r="G206" s="29">
        <f t="shared" si="37"/>
        <v>4999.9999980000002</v>
      </c>
      <c r="H206" s="29">
        <f t="shared" si="38"/>
        <v>64999.999974000006</v>
      </c>
      <c r="I206" s="29"/>
      <c r="J206" s="29"/>
      <c r="K206" s="30">
        <f t="shared" si="39"/>
        <v>64999.999974000006</v>
      </c>
    </row>
    <row r="207" spans="2:11">
      <c r="B207" s="28"/>
      <c r="C207" s="44"/>
      <c r="D207" s="29"/>
      <c r="E207" s="29"/>
      <c r="F207" s="29"/>
      <c r="G207" s="29"/>
      <c r="H207" s="29"/>
      <c r="I207" s="29"/>
      <c r="J207" s="29"/>
      <c r="K207" s="30"/>
    </row>
    <row r="208" spans="2:11">
      <c r="B208" s="32"/>
      <c r="C208" s="60"/>
      <c r="D208" s="61"/>
      <c r="E208" s="61"/>
      <c r="F208" s="61"/>
      <c r="G208" s="61"/>
      <c r="H208" s="30"/>
      <c r="I208" s="59"/>
      <c r="J208" s="30"/>
      <c r="K208" s="30"/>
    </row>
    <row r="209" spans="2:11" ht="15.75" thickBot="1">
      <c r="B209" s="45"/>
      <c r="C209" s="46"/>
      <c r="D209" s="47"/>
      <c r="E209" s="47"/>
      <c r="F209" s="47"/>
      <c r="G209" s="47"/>
      <c r="H209" s="48"/>
      <c r="I209" s="49"/>
      <c r="J209" s="48"/>
      <c r="K209" s="48"/>
    </row>
    <row r="210" spans="2:11" ht="16.5" thickBot="1">
      <c r="B210" s="50" t="s">
        <v>150</v>
      </c>
      <c r="C210" s="51"/>
      <c r="D210" s="52"/>
      <c r="E210" s="77"/>
      <c r="F210" s="95">
        <f t="shared" ref="F210:G210" si="40">SUM(F203:F209)</f>
        <v>501391.27963080001</v>
      </c>
      <c r="G210" s="95">
        <f t="shared" si="40"/>
        <v>41782.606635900003</v>
      </c>
      <c r="H210" s="95">
        <f>SUM(H203:H209)</f>
        <v>543173.88626670011</v>
      </c>
      <c r="I210" s="95">
        <f>SUM(I203:I209)</f>
        <v>0</v>
      </c>
      <c r="J210" s="95">
        <f>SUM(J203:J209)</f>
        <v>45391.319999999992</v>
      </c>
      <c r="K210" s="96">
        <f>SUM(K203:K209)</f>
        <v>497782.56626670004</v>
      </c>
    </row>
    <row r="211" spans="2:11">
      <c r="C211"/>
    </row>
    <row r="212" spans="2:11">
      <c r="C212"/>
    </row>
    <row r="213" spans="2:11">
      <c r="B213" s="37" t="s">
        <v>123</v>
      </c>
      <c r="C213" s="44">
        <v>30</v>
      </c>
      <c r="D213" s="56">
        <v>166.66666660000001</v>
      </c>
      <c r="E213" s="29">
        <f t="shared" ref="E213:E229" si="41">+D213*30</f>
        <v>4999.9999980000002</v>
      </c>
      <c r="F213" s="29">
        <f t="shared" ref="F213:F229" si="42">+E213*12</f>
        <v>59999.999976000006</v>
      </c>
      <c r="G213" s="29">
        <f t="shared" ref="G213:G229" si="43">+D213*30</f>
        <v>4999.9999980000002</v>
      </c>
      <c r="H213" s="29">
        <f t="shared" ref="H213:H229" si="44">+F213+G213</f>
        <v>64999.999974000006</v>
      </c>
      <c r="I213" s="29"/>
      <c r="J213" s="29"/>
      <c r="K213" s="30">
        <f t="shared" ref="K213:K216" si="45">H213+I213-J213</f>
        <v>64999.999974000006</v>
      </c>
    </row>
    <row r="214" spans="2:11">
      <c r="B214" s="38" t="s">
        <v>123</v>
      </c>
      <c r="C214" s="44">
        <v>30</v>
      </c>
      <c r="D214" s="29">
        <v>200</v>
      </c>
      <c r="E214" s="29">
        <f t="shared" si="41"/>
        <v>6000</v>
      </c>
      <c r="F214" s="29">
        <f t="shared" si="42"/>
        <v>72000</v>
      </c>
      <c r="G214" s="29">
        <f t="shared" si="43"/>
        <v>6000</v>
      </c>
      <c r="H214" s="29">
        <f t="shared" si="44"/>
        <v>78000</v>
      </c>
      <c r="I214" s="29"/>
      <c r="J214" s="29">
        <v>0</v>
      </c>
      <c r="K214" s="30">
        <f t="shared" si="45"/>
        <v>78000</v>
      </c>
    </row>
    <row r="215" spans="2:11">
      <c r="B215" s="38" t="s">
        <v>124</v>
      </c>
      <c r="C215" s="44">
        <v>30</v>
      </c>
      <c r="D215" s="29">
        <v>133.33333329999999</v>
      </c>
      <c r="E215" s="29">
        <f t="shared" si="41"/>
        <v>3999.9999989999997</v>
      </c>
      <c r="F215" s="29">
        <f t="shared" si="42"/>
        <v>47999.999987999996</v>
      </c>
      <c r="G215" s="29">
        <f t="shared" si="43"/>
        <v>3999.9999989999997</v>
      </c>
      <c r="H215" s="29">
        <f t="shared" si="44"/>
        <v>51999.999986999996</v>
      </c>
      <c r="I215" s="29"/>
      <c r="J215" s="30"/>
      <c r="K215" s="30">
        <f t="shared" si="45"/>
        <v>51999.999986999996</v>
      </c>
    </row>
    <row r="216" spans="2:11">
      <c r="B216" s="38" t="s">
        <v>123</v>
      </c>
      <c r="C216" s="44">
        <v>30</v>
      </c>
      <c r="D216" s="29">
        <v>133.33333329999999</v>
      </c>
      <c r="E216" s="29">
        <f t="shared" si="41"/>
        <v>3999.9999989999997</v>
      </c>
      <c r="F216" s="29">
        <f t="shared" si="42"/>
        <v>47999.999987999996</v>
      </c>
      <c r="G216" s="29">
        <f t="shared" si="43"/>
        <v>3999.9999989999997</v>
      </c>
      <c r="H216" s="29">
        <f t="shared" si="44"/>
        <v>51999.999986999996</v>
      </c>
      <c r="I216" s="29"/>
      <c r="J216" s="30"/>
      <c r="K216" s="30">
        <f t="shared" si="45"/>
        <v>51999.999986999996</v>
      </c>
    </row>
    <row r="217" spans="2:11">
      <c r="B217" s="37" t="s">
        <v>125</v>
      </c>
      <c r="C217" s="44">
        <v>30</v>
      </c>
      <c r="D217" s="29">
        <v>133.33333329999999</v>
      </c>
      <c r="E217" s="29">
        <f t="shared" si="41"/>
        <v>3999.9999989999997</v>
      </c>
      <c r="F217" s="29">
        <f t="shared" si="42"/>
        <v>47999.999987999996</v>
      </c>
      <c r="G217" s="29">
        <f t="shared" si="43"/>
        <v>3999.9999989999997</v>
      </c>
      <c r="H217" s="29">
        <f t="shared" si="44"/>
        <v>51999.999986999996</v>
      </c>
      <c r="I217" s="29"/>
      <c r="J217" s="29"/>
      <c r="K217" s="30">
        <f>H217+I217-J217</f>
        <v>51999.999986999996</v>
      </c>
    </row>
    <row r="218" spans="2:11">
      <c r="B218" s="38" t="s">
        <v>152</v>
      </c>
      <c r="C218" s="55">
        <v>30</v>
      </c>
      <c r="D218" s="29">
        <v>133.33333329999999</v>
      </c>
      <c r="E218" s="29">
        <f t="shared" si="41"/>
        <v>3999.9999989999997</v>
      </c>
      <c r="F218" s="29">
        <f t="shared" si="42"/>
        <v>47999.999987999996</v>
      </c>
      <c r="G218" s="29">
        <f t="shared" si="43"/>
        <v>3999.9999989999997</v>
      </c>
      <c r="H218" s="29">
        <f t="shared" si="44"/>
        <v>51999.999986999996</v>
      </c>
      <c r="I218" s="56"/>
      <c r="J218" s="30"/>
      <c r="K218" s="30">
        <f t="shared" ref="K218:K222" si="46">H218+I218-J218</f>
        <v>51999.999986999996</v>
      </c>
    </row>
    <row r="219" spans="2:11">
      <c r="B219" s="38" t="s">
        <v>126</v>
      </c>
      <c r="C219" s="44">
        <v>30</v>
      </c>
      <c r="D219" s="29">
        <v>133.33333329999999</v>
      </c>
      <c r="E219" s="29">
        <f t="shared" si="41"/>
        <v>3999.9999989999997</v>
      </c>
      <c r="F219" s="29">
        <f t="shared" si="42"/>
        <v>47999.999987999996</v>
      </c>
      <c r="G219" s="29">
        <f t="shared" si="43"/>
        <v>3999.9999989999997</v>
      </c>
      <c r="H219" s="29">
        <f t="shared" si="44"/>
        <v>51999.999986999996</v>
      </c>
      <c r="I219" s="29"/>
      <c r="J219" s="29"/>
      <c r="K219" s="30">
        <f t="shared" si="46"/>
        <v>51999.999986999996</v>
      </c>
    </row>
    <row r="220" spans="2:11">
      <c r="B220" s="38" t="s">
        <v>127</v>
      </c>
      <c r="C220" s="44">
        <v>30</v>
      </c>
      <c r="D220" s="29">
        <v>133.33333329999999</v>
      </c>
      <c r="E220" s="29">
        <f t="shared" si="41"/>
        <v>3999.9999989999997</v>
      </c>
      <c r="F220" s="29">
        <f t="shared" si="42"/>
        <v>47999.999987999996</v>
      </c>
      <c r="G220" s="29">
        <f t="shared" si="43"/>
        <v>3999.9999989999997</v>
      </c>
      <c r="H220" s="29">
        <f t="shared" si="44"/>
        <v>51999.999986999996</v>
      </c>
      <c r="I220" s="29"/>
      <c r="J220" s="29"/>
      <c r="K220" s="30">
        <f t="shared" si="46"/>
        <v>51999.999986999996</v>
      </c>
    </row>
    <row r="221" spans="2:11">
      <c r="B221" s="38" t="s">
        <v>128</v>
      </c>
      <c r="C221" s="44">
        <v>30</v>
      </c>
      <c r="D221" s="29">
        <v>133.33333329999999</v>
      </c>
      <c r="E221" s="29">
        <f t="shared" si="41"/>
        <v>3999.9999989999997</v>
      </c>
      <c r="F221" s="29">
        <f t="shared" si="42"/>
        <v>47999.999987999996</v>
      </c>
      <c r="G221" s="29">
        <f t="shared" si="43"/>
        <v>3999.9999989999997</v>
      </c>
      <c r="H221" s="29">
        <f t="shared" si="44"/>
        <v>51999.999986999996</v>
      </c>
      <c r="I221" s="29"/>
      <c r="J221" s="29"/>
      <c r="K221" s="30">
        <f t="shared" si="46"/>
        <v>51999.999986999996</v>
      </c>
    </row>
    <row r="222" spans="2:11">
      <c r="B222" s="38" t="s">
        <v>128</v>
      </c>
      <c r="C222" s="44">
        <v>30</v>
      </c>
      <c r="D222" s="29">
        <v>133.33333329999999</v>
      </c>
      <c r="E222" s="29">
        <f t="shared" si="41"/>
        <v>3999.9999989999997</v>
      </c>
      <c r="F222" s="29">
        <f t="shared" si="42"/>
        <v>47999.999987999996</v>
      </c>
      <c r="G222" s="29">
        <f t="shared" si="43"/>
        <v>3999.9999989999997</v>
      </c>
      <c r="H222" s="29">
        <f t="shared" si="44"/>
        <v>51999.999986999996</v>
      </c>
      <c r="I222" s="29"/>
      <c r="J222" s="29"/>
      <c r="K222" s="30">
        <f t="shared" si="46"/>
        <v>51999.999986999996</v>
      </c>
    </row>
    <row r="223" spans="2:11">
      <c r="B223" s="39" t="s">
        <v>129</v>
      </c>
      <c r="C223" s="80">
        <v>30</v>
      </c>
      <c r="D223" s="29">
        <v>133.33333329999999</v>
      </c>
      <c r="E223" s="29">
        <f t="shared" si="41"/>
        <v>3999.9999989999997</v>
      </c>
      <c r="F223" s="29">
        <f t="shared" si="42"/>
        <v>47999.999987999996</v>
      </c>
      <c r="G223" s="29">
        <f t="shared" si="43"/>
        <v>3999.9999989999997</v>
      </c>
      <c r="H223" s="29">
        <f t="shared" si="44"/>
        <v>51999.999986999996</v>
      </c>
      <c r="I223" s="29"/>
      <c r="J223" s="29"/>
      <c r="K223" s="30">
        <f>H223+I223-J223</f>
        <v>51999.999986999996</v>
      </c>
    </row>
    <row r="224" spans="2:11" ht="15.75" thickBot="1">
      <c r="B224" s="41" t="s">
        <v>130</v>
      </c>
      <c r="C224" s="44">
        <v>30</v>
      </c>
      <c r="D224" s="29">
        <v>133.33333329999999</v>
      </c>
      <c r="E224" s="29">
        <f t="shared" si="41"/>
        <v>3999.9999989999997</v>
      </c>
      <c r="F224" s="29">
        <f t="shared" si="42"/>
        <v>47999.999987999996</v>
      </c>
      <c r="G224" s="29">
        <f t="shared" si="43"/>
        <v>3999.9999989999997</v>
      </c>
      <c r="H224" s="29">
        <f t="shared" si="44"/>
        <v>51999.999986999996</v>
      </c>
      <c r="I224" s="29"/>
      <c r="J224" s="29"/>
      <c r="K224" s="30">
        <f>H224+I224-J224</f>
        <v>51999.999986999996</v>
      </c>
    </row>
    <row r="225" spans="2:11">
      <c r="B225" s="37" t="s">
        <v>93</v>
      </c>
      <c r="C225" s="44">
        <v>30</v>
      </c>
      <c r="D225" s="29">
        <v>235.36733330000001</v>
      </c>
      <c r="E225" s="29">
        <f t="shared" si="41"/>
        <v>7061.0199990000001</v>
      </c>
      <c r="F225" s="29">
        <f t="shared" si="42"/>
        <v>84732.239988000001</v>
      </c>
      <c r="G225" s="29">
        <f t="shared" si="43"/>
        <v>7061.0199990000001</v>
      </c>
      <c r="H225" s="29">
        <f t="shared" si="44"/>
        <v>91793.259986999998</v>
      </c>
      <c r="I225" s="29"/>
      <c r="J225" s="29">
        <f>61.02*12</f>
        <v>732.24</v>
      </c>
      <c r="K225" s="30">
        <f>H225-J225</f>
        <v>91061.019986999992</v>
      </c>
    </row>
    <row r="226" spans="2:11">
      <c r="B226" s="37" t="s">
        <v>93</v>
      </c>
      <c r="C226" s="44">
        <v>30</v>
      </c>
      <c r="D226" s="29">
        <v>200</v>
      </c>
      <c r="E226" s="29">
        <f t="shared" si="41"/>
        <v>6000</v>
      </c>
      <c r="F226" s="29">
        <f t="shared" si="42"/>
        <v>72000</v>
      </c>
      <c r="G226" s="29">
        <f t="shared" si="43"/>
        <v>6000</v>
      </c>
      <c r="H226" s="29">
        <f t="shared" si="44"/>
        <v>78000</v>
      </c>
      <c r="I226" s="29"/>
      <c r="J226" s="29"/>
      <c r="K226" s="30">
        <f t="shared" ref="K226:K229" si="47">H226+I226-J226</f>
        <v>78000</v>
      </c>
    </row>
    <row r="227" spans="2:11">
      <c r="B227" s="37" t="s">
        <v>166</v>
      </c>
      <c r="C227" s="44">
        <v>30</v>
      </c>
      <c r="D227" s="29">
        <v>133.33333329999999</v>
      </c>
      <c r="E227" s="29">
        <f t="shared" si="41"/>
        <v>3999.9999989999997</v>
      </c>
      <c r="F227" s="29">
        <f t="shared" si="42"/>
        <v>47999.999987999996</v>
      </c>
      <c r="G227" s="29">
        <f t="shared" si="43"/>
        <v>3999.9999989999997</v>
      </c>
      <c r="H227" s="29">
        <f t="shared" si="44"/>
        <v>51999.999986999996</v>
      </c>
      <c r="I227" s="29"/>
      <c r="J227" s="29"/>
      <c r="K227" s="30">
        <f t="shared" si="47"/>
        <v>51999.999986999996</v>
      </c>
    </row>
    <row r="228" spans="2:11">
      <c r="B228" s="37" t="s">
        <v>167</v>
      </c>
      <c r="C228" s="44">
        <v>30</v>
      </c>
      <c r="D228" s="29">
        <v>133.33333329999999</v>
      </c>
      <c r="E228" s="29">
        <f t="shared" si="41"/>
        <v>3999.9999989999997</v>
      </c>
      <c r="F228" s="29">
        <f t="shared" si="42"/>
        <v>47999.999987999996</v>
      </c>
      <c r="G228" s="29">
        <f t="shared" si="43"/>
        <v>3999.9999989999997</v>
      </c>
      <c r="H228" s="29">
        <f t="shared" si="44"/>
        <v>51999.999986999996</v>
      </c>
      <c r="I228" s="29"/>
      <c r="J228" s="29"/>
      <c r="K228" s="30">
        <f t="shared" si="47"/>
        <v>51999.999986999996</v>
      </c>
    </row>
    <row r="229" spans="2:11">
      <c r="B229" s="37" t="s">
        <v>167</v>
      </c>
      <c r="C229" s="44">
        <v>30</v>
      </c>
      <c r="D229" s="29">
        <v>133.33333329999999</v>
      </c>
      <c r="E229" s="29">
        <f t="shared" si="41"/>
        <v>3999.9999989999997</v>
      </c>
      <c r="F229" s="29">
        <f t="shared" si="42"/>
        <v>47999.999987999996</v>
      </c>
      <c r="G229" s="29">
        <f t="shared" si="43"/>
        <v>3999.9999989999997</v>
      </c>
      <c r="H229" s="29">
        <f t="shared" si="44"/>
        <v>51999.999986999996</v>
      </c>
      <c r="I229" s="29"/>
      <c r="J229" s="29"/>
      <c r="K229" s="30">
        <f t="shared" si="47"/>
        <v>51999.999986999996</v>
      </c>
    </row>
    <row r="230" spans="2:11">
      <c r="B230" s="37"/>
      <c r="C230" s="44"/>
      <c r="D230" s="29"/>
      <c r="E230" s="29"/>
      <c r="F230" s="29"/>
      <c r="G230" s="29"/>
      <c r="H230" s="29"/>
      <c r="I230" s="29"/>
      <c r="J230" s="29"/>
      <c r="K230" s="30"/>
    </row>
    <row r="231" spans="2:11" ht="16.5" thickBot="1">
      <c r="B231" s="50" t="s">
        <v>150</v>
      </c>
      <c r="C231" s="51"/>
      <c r="D231" s="52"/>
      <c r="E231" s="77"/>
      <c r="F231" s="95">
        <f>SUM(F213:F230)</f>
        <v>912732.23980800027</v>
      </c>
      <c r="G231" s="95">
        <f t="shared" ref="G231:J231" si="48">SUM(G213:G230)</f>
        <v>76061.019983999984</v>
      </c>
      <c r="H231" s="95">
        <f t="shared" si="48"/>
        <v>988793.25979200017</v>
      </c>
      <c r="I231" s="95">
        <f>SUM(I213:I230)</f>
        <v>0</v>
      </c>
      <c r="J231" s="95">
        <f t="shared" si="48"/>
        <v>732.24</v>
      </c>
      <c r="K231" s="95">
        <f>SUM(K213:K230)</f>
        <v>988061.01979200018</v>
      </c>
    </row>
    <row r="232" spans="2:11">
      <c r="C232"/>
    </row>
    <row r="233" spans="2:11">
      <c r="C233"/>
    </row>
    <row r="234" spans="2:11">
      <c r="B234" s="28" t="s">
        <v>131</v>
      </c>
      <c r="C234" s="44">
        <v>30</v>
      </c>
      <c r="D234" s="29">
        <v>235.36733330000001</v>
      </c>
      <c r="E234" s="29">
        <f t="shared" ref="E234:E246" si="49">+D234*30</f>
        <v>7061.0199990000001</v>
      </c>
      <c r="F234" s="29">
        <f t="shared" ref="F234:F246" si="50">+E234*12</f>
        <v>84732.239988000001</v>
      </c>
      <c r="G234" s="29">
        <f t="shared" ref="G234:G246" si="51">+D234*30</f>
        <v>7061.0199990000001</v>
      </c>
      <c r="H234" s="29">
        <f t="shared" ref="H234:H246" si="52">+F234+G234</f>
        <v>91793.259986999998</v>
      </c>
      <c r="I234" s="29"/>
      <c r="J234" s="29">
        <f>61.02*12</f>
        <v>732.24</v>
      </c>
      <c r="K234" s="30">
        <f>H234+I234-J234</f>
        <v>91061.019986999992</v>
      </c>
    </row>
    <row r="235" spans="2:11">
      <c r="B235" s="28" t="s">
        <v>132</v>
      </c>
      <c r="C235" s="44">
        <v>30</v>
      </c>
      <c r="D235" s="29">
        <v>362.16733299999999</v>
      </c>
      <c r="E235" s="29">
        <f t="shared" si="49"/>
        <v>10865.019989999999</v>
      </c>
      <c r="F235" s="29">
        <f t="shared" si="50"/>
        <v>130380.23987999998</v>
      </c>
      <c r="G235" s="29">
        <f t="shared" si="51"/>
        <v>10865.019989999999</v>
      </c>
      <c r="H235" s="29">
        <f t="shared" si="52"/>
        <v>141245.25986999998</v>
      </c>
      <c r="I235" s="29"/>
      <c r="J235" s="29">
        <f>865.02*12</f>
        <v>10380.24</v>
      </c>
      <c r="K235" s="30">
        <f t="shared" ref="K235" si="53">H235+I235-J235</f>
        <v>130865.01986999997</v>
      </c>
    </row>
    <row r="236" spans="2:11">
      <c r="B236" s="28" t="s">
        <v>134</v>
      </c>
      <c r="C236" s="44">
        <v>30</v>
      </c>
      <c r="D236" s="29">
        <v>235.36733330000001</v>
      </c>
      <c r="E236" s="29">
        <f t="shared" si="49"/>
        <v>7061.0199990000001</v>
      </c>
      <c r="F236" s="29">
        <f t="shared" si="50"/>
        <v>84732.239988000001</v>
      </c>
      <c r="G236" s="29">
        <f t="shared" si="51"/>
        <v>7061.0199990000001</v>
      </c>
      <c r="H236" s="29">
        <f t="shared" si="52"/>
        <v>91793.259986999998</v>
      </c>
      <c r="I236" s="29"/>
      <c r="J236" s="29">
        <f>61.02*12</f>
        <v>732.24</v>
      </c>
      <c r="K236" s="30">
        <f>H236+I236-J236</f>
        <v>91061.019986999992</v>
      </c>
    </row>
    <row r="237" spans="2:11">
      <c r="B237" s="28" t="s">
        <v>135</v>
      </c>
      <c r="C237" s="44">
        <v>30</v>
      </c>
      <c r="D237" s="56">
        <v>166.66666660000001</v>
      </c>
      <c r="E237" s="29">
        <f t="shared" si="49"/>
        <v>4999.9999980000002</v>
      </c>
      <c r="F237" s="29">
        <f t="shared" si="50"/>
        <v>59999.999976000006</v>
      </c>
      <c r="G237" s="29">
        <f t="shared" si="51"/>
        <v>4999.9999980000002</v>
      </c>
      <c r="H237" s="29">
        <f t="shared" si="52"/>
        <v>64999.999974000006</v>
      </c>
      <c r="I237" s="29"/>
      <c r="J237" s="29"/>
      <c r="K237" s="30">
        <f t="shared" ref="K237:K239" si="54">H237+I237-J237</f>
        <v>64999.999974000006</v>
      </c>
    </row>
    <row r="238" spans="2:11">
      <c r="B238" s="28" t="s">
        <v>136</v>
      </c>
      <c r="C238" s="44">
        <v>30</v>
      </c>
      <c r="D238" s="29">
        <v>133.33333329999999</v>
      </c>
      <c r="E238" s="29">
        <f t="shared" si="49"/>
        <v>3999.9999989999997</v>
      </c>
      <c r="F238" s="29">
        <f t="shared" si="50"/>
        <v>47999.999987999996</v>
      </c>
      <c r="G238" s="29">
        <f t="shared" si="51"/>
        <v>3999.9999989999997</v>
      </c>
      <c r="H238" s="29">
        <f t="shared" si="52"/>
        <v>51999.999986999996</v>
      </c>
      <c r="I238" s="29"/>
      <c r="J238" s="29"/>
      <c r="K238" s="30">
        <f t="shared" si="54"/>
        <v>51999.999986999996</v>
      </c>
    </row>
    <row r="239" spans="2:11">
      <c r="B239" s="28" t="s">
        <v>137</v>
      </c>
      <c r="C239" s="44">
        <v>30</v>
      </c>
      <c r="D239" s="29">
        <v>133.33333329999999</v>
      </c>
      <c r="E239" s="29">
        <f t="shared" si="49"/>
        <v>3999.9999989999997</v>
      </c>
      <c r="F239" s="29">
        <f t="shared" si="50"/>
        <v>47999.999987999996</v>
      </c>
      <c r="G239" s="29">
        <f t="shared" si="51"/>
        <v>3999.9999989999997</v>
      </c>
      <c r="H239" s="29">
        <f t="shared" si="52"/>
        <v>51999.999986999996</v>
      </c>
      <c r="I239" s="29"/>
      <c r="J239" s="29"/>
      <c r="K239" s="30">
        <f t="shared" si="54"/>
        <v>51999.999986999996</v>
      </c>
    </row>
    <row r="240" spans="2:11">
      <c r="B240" s="28" t="s">
        <v>153</v>
      </c>
      <c r="C240" s="44">
        <v>30</v>
      </c>
      <c r="D240" s="29">
        <v>254.06866665999999</v>
      </c>
      <c r="E240" s="29">
        <f t="shared" si="49"/>
        <v>7622.0599997999998</v>
      </c>
      <c r="F240" s="29">
        <f t="shared" si="50"/>
        <v>91464.719997599997</v>
      </c>
      <c r="G240" s="29">
        <f t="shared" si="51"/>
        <v>7622.0599997999998</v>
      </c>
      <c r="H240" s="29">
        <f t="shared" si="52"/>
        <v>99086.779997399994</v>
      </c>
      <c r="I240" s="29"/>
      <c r="J240" s="29">
        <f>122.06*12</f>
        <v>1464.72</v>
      </c>
      <c r="K240" s="30">
        <f>H240+I240-J240</f>
        <v>97622.059997399992</v>
      </c>
    </row>
    <row r="241" spans="2:11">
      <c r="B241" s="28" t="s">
        <v>168</v>
      </c>
      <c r="C241" s="44">
        <v>30</v>
      </c>
      <c r="D241" s="29">
        <v>235.36733330000001</v>
      </c>
      <c r="E241" s="29">
        <f t="shared" si="49"/>
        <v>7061.0199990000001</v>
      </c>
      <c r="F241" s="29">
        <f t="shared" si="50"/>
        <v>84732.239988000001</v>
      </c>
      <c r="G241" s="29">
        <f t="shared" si="51"/>
        <v>7061.0199990000001</v>
      </c>
      <c r="H241" s="29">
        <f t="shared" si="52"/>
        <v>91793.259986999998</v>
      </c>
      <c r="I241" s="29"/>
      <c r="J241" s="29">
        <f>61.02*12</f>
        <v>732.24</v>
      </c>
      <c r="K241" s="30">
        <f>H241+I241-J241</f>
        <v>91061.019986999992</v>
      </c>
    </row>
    <row r="242" spans="2:11">
      <c r="B242" s="74" t="s">
        <v>169</v>
      </c>
      <c r="C242" s="44">
        <v>30</v>
      </c>
      <c r="D242" s="29">
        <v>235.36733330000001</v>
      </c>
      <c r="E242" s="29">
        <f t="shared" si="49"/>
        <v>7061.0199990000001</v>
      </c>
      <c r="F242" s="29">
        <f t="shared" si="50"/>
        <v>84732.239988000001</v>
      </c>
      <c r="G242" s="29">
        <f t="shared" si="51"/>
        <v>7061.0199990000001</v>
      </c>
      <c r="H242" s="29">
        <f t="shared" si="52"/>
        <v>91793.259986999998</v>
      </c>
      <c r="I242" s="29"/>
      <c r="J242" s="29">
        <f>61.02*12</f>
        <v>732.24</v>
      </c>
      <c r="K242" s="30">
        <f>H242+I242-J242</f>
        <v>91061.019986999992</v>
      </c>
    </row>
    <row r="243" spans="2:11">
      <c r="B243" s="28" t="s">
        <v>137</v>
      </c>
      <c r="C243" s="44">
        <v>30</v>
      </c>
      <c r="D243" s="29">
        <v>133.33333329999999</v>
      </c>
      <c r="E243" s="29">
        <f t="shared" si="49"/>
        <v>3999.9999989999997</v>
      </c>
      <c r="F243" s="29">
        <f t="shared" si="50"/>
        <v>47999.999987999996</v>
      </c>
      <c r="G243" s="29">
        <f t="shared" si="51"/>
        <v>3999.9999989999997</v>
      </c>
      <c r="H243" s="29">
        <f t="shared" si="52"/>
        <v>51999.999986999996</v>
      </c>
      <c r="I243" s="29"/>
      <c r="J243" s="29"/>
      <c r="K243" s="30">
        <f t="shared" ref="K243:K246" si="55">H243+I243-J243</f>
        <v>51999.999986999996</v>
      </c>
    </row>
    <row r="244" spans="2:11">
      <c r="B244" s="28" t="s">
        <v>137</v>
      </c>
      <c r="C244" s="44">
        <v>30</v>
      </c>
      <c r="D244" s="29">
        <v>133.33333329999999</v>
      </c>
      <c r="E244" s="29">
        <f t="shared" si="49"/>
        <v>3999.9999989999997</v>
      </c>
      <c r="F244" s="29">
        <f t="shared" si="50"/>
        <v>47999.999987999996</v>
      </c>
      <c r="G244" s="29">
        <f t="shared" si="51"/>
        <v>3999.9999989999997</v>
      </c>
      <c r="H244" s="29">
        <f t="shared" si="52"/>
        <v>51999.999986999996</v>
      </c>
      <c r="I244" s="29"/>
      <c r="J244" s="29"/>
      <c r="K244" s="30">
        <f t="shared" si="55"/>
        <v>51999.999986999996</v>
      </c>
    </row>
    <row r="245" spans="2:11">
      <c r="B245" s="97" t="s">
        <v>170</v>
      </c>
      <c r="C245" s="44">
        <v>30</v>
      </c>
      <c r="D245" s="29">
        <v>200</v>
      </c>
      <c r="E245" s="29">
        <f t="shared" si="49"/>
        <v>6000</v>
      </c>
      <c r="F245" s="29">
        <f t="shared" si="50"/>
        <v>72000</v>
      </c>
      <c r="G245" s="29">
        <f t="shared" si="51"/>
        <v>6000</v>
      </c>
      <c r="H245" s="29">
        <f t="shared" si="52"/>
        <v>78000</v>
      </c>
      <c r="I245" s="29"/>
      <c r="J245" s="29">
        <v>0</v>
      </c>
      <c r="K245" s="30">
        <f t="shared" si="55"/>
        <v>78000</v>
      </c>
    </row>
    <row r="246" spans="2:11">
      <c r="B246" s="36" t="s">
        <v>137</v>
      </c>
      <c r="C246" s="44">
        <v>30</v>
      </c>
      <c r="D246" s="29">
        <v>235.36733330000001</v>
      </c>
      <c r="E246" s="29">
        <f t="shared" si="49"/>
        <v>7061.0199990000001</v>
      </c>
      <c r="F246" s="29">
        <f t="shared" si="50"/>
        <v>84732.239988000001</v>
      </c>
      <c r="G246" s="29">
        <f t="shared" si="51"/>
        <v>7061.0199990000001</v>
      </c>
      <c r="H246" s="29">
        <f t="shared" si="52"/>
        <v>91793.259986999998</v>
      </c>
      <c r="I246" s="29"/>
      <c r="J246" s="29"/>
      <c r="K246" s="30">
        <f t="shared" si="55"/>
        <v>91793.259986999998</v>
      </c>
    </row>
    <row r="247" spans="2:11">
      <c r="B247" s="97"/>
      <c r="C247" s="44"/>
      <c r="D247" s="29"/>
      <c r="E247" s="29"/>
      <c r="F247" s="29"/>
      <c r="G247" s="29"/>
      <c r="H247" s="29"/>
      <c r="I247" s="29"/>
      <c r="J247" s="29"/>
      <c r="K247" s="30"/>
    </row>
    <row r="248" spans="2:11">
      <c r="B248" s="97"/>
      <c r="C248" s="44"/>
      <c r="D248" s="29"/>
      <c r="E248" s="29"/>
      <c r="F248" s="29"/>
      <c r="G248" s="29"/>
      <c r="H248" s="29"/>
      <c r="I248" s="29"/>
      <c r="J248" s="29"/>
      <c r="K248" s="30"/>
    </row>
    <row r="249" spans="2:11">
      <c r="B249" s="36"/>
      <c r="C249" s="44"/>
      <c r="D249" s="29"/>
      <c r="E249" s="29"/>
      <c r="F249" s="29"/>
      <c r="G249" s="29"/>
      <c r="H249" s="29"/>
      <c r="I249" s="29"/>
      <c r="J249" s="29"/>
      <c r="K249" s="30"/>
    </row>
    <row r="250" spans="2:11" ht="15.75" thickBot="1">
      <c r="B250" s="50" t="s">
        <v>150</v>
      </c>
      <c r="C250" s="51"/>
      <c r="D250" s="98"/>
      <c r="E250" s="99"/>
      <c r="F250" s="95">
        <f t="shared" ref="F250:K250" si="56">SUM(F234:F249)</f>
        <v>969506.15974560007</v>
      </c>
      <c r="G250" s="95">
        <f t="shared" si="56"/>
        <v>80792.179978799992</v>
      </c>
      <c r="H250" s="95">
        <f t="shared" si="56"/>
        <v>1050298.3397244001</v>
      </c>
      <c r="I250" s="95">
        <f t="shared" si="56"/>
        <v>0</v>
      </c>
      <c r="J250" s="95">
        <f t="shared" si="56"/>
        <v>14773.919999999998</v>
      </c>
      <c r="K250" s="95">
        <f t="shared" si="56"/>
        <v>1035524.4197244002</v>
      </c>
    </row>
    <row r="251" spans="2:11">
      <c r="B251" s="50"/>
      <c r="C251" s="51"/>
      <c r="D251" s="100"/>
      <c r="E251" s="100"/>
      <c r="F251" s="100"/>
      <c r="G251" s="100"/>
      <c r="H251" s="100"/>
      <c r="I251" s="100"/>
      <c r="J251" s="100"/>
      <c r="K251" s="100"/>
    </row>
    <row r="252" spans="2:11">
      <c r="B252" s="50"/>
      <c r="C252" s="51"/>
      <c r="D252" s="100"/>
      <c r="E252" s="100"/>
      <c r="F252" s="100"/>
      <c r="G252" s="100"/>
      <c r="H252" s="100"/>
      <c r="I252" s="100"/>
      <c r="J252" s="100"/>
      <c r="K252" s="100"/>
    </row>
    <row r="253" spans="2:11">
      <c r="B253" s="34" t="s">
        <v>133</v>
      </c>
      <c r="C253" s="80">
        <v>30</v>
      </c>
      <c r="D253" s="40">
        <v>200</v>
      </c>
      <c r="E253" s="40">
        <f t="shared" ref="E253:E254" si="57">+D253*30</f>
        <v>6000</v>
      </c>
      <c r="F253" s="40">
        <f t="shared" ref="F253:F254" si="58">+E253*12</f>
        <v>72000</v>
      </c>
      <c r="G253" s="40">
        <f t="shared" ref="G253:G254" si="59">+D253*30</f>
        <v>6000</v>
      </c>
      <c r="H253" s="40">
        <f t="shared" ref="H253:H254" si="60">+F253+G253</f>
        <v>78000</v>
      </c>
      <c r="I253" s="40"/>
      <c r="J253" s="40"/>
      <c r="K253" s="83">
        <f t="shared" ref="K253" si="61">H253+I253-J253</f>
        <v>78000</v>
      </c>
    </row>
    <row r="254" spans="2:11">
      <c r="B254" s="34" t="s">
        <v>171</v>
      </c>
      <c r="C254" s="80">
        <v>30</v>
      </c>
      <c r="D254" s="40">
        <v>235.36733330000001</v>
      </c>
      <c r="E254" s="40">
        <f t="shared" si="57"/>
        <v>7061.0199990000001</v>
      </c>
      <c r="F254" s="40">
        <f t="shared" si="58"/>
        <v>84732.239988000001</v>
      </c>
      <c r="G254" s="40">
        <f t="shared" si="59"/>
        <v>7061.0199990000001</v>
      </c>
      <c r="H254" s="40">
        <f t="shared" si="60"/>
        <v>91793.259986999998</v>
      </c>
      <c r="I254" s="40"/>
      <c r="J254" s="40">
        <f>61.02*12</f>
        <v>732.24</v>
      </c>
      <c r="K254" s="83">
        <f>H254+I254-J254</f>
        <v>91061.019986999992</v>
      </c>
    </row>
    <row r="255" spans="2:11">
      <c r="B255" s="50"/>
      <c r="C255" s="51"/>
      <c r="D255" s="100"/>
      <c r="E255" s="100"/>
      <c r="F255" s="100"/>
      <c r="G255" s="100"/>
      <c r="H255" s="100"/>
      <c r="I255" s="100"/>
      <c r="J255" s="100"/>
      <c r="K255" s="100"/>
    </row>
    <row r="256" spans="2:11" ht="16.5" thickBot="1">
      <c r="B256" s="50" t="s">
        <v>150</v>
      </c>
      <c r="C256" s="51"/>
      <c r="D256" s="52"/>
      <c r="E256" s="77"/>
      <c r="F256" s="95">
        <f>SUM(F253:F255)</f>
        <v>156732.23998800002</v>
      </c>
      <c r="G256" s="95">
        <f t="shared" ref="G256:K256" si="62">SUM(G253:G255)</f>
        <v>13061.019999</v>
      </c>
      <c r="H256" s="95">
        <f t="shared" si="62"/>
        <v>169793.259987</v>
      </c>
      <c r="I256" s="95">
        <f t="shared" si="62"/>
        <v>0</v>
      </c>
      <c r="J256" s="95">
        <f t="shared" si="62"/>
        <v>732.24</v>
      </c>
      <c r="K256" s="95">
        <f t="shared" si="62"/>
        <v>169061.01998699998</v>
      </c>
    </row>
    <row r="257" spans="2:11">
      <c r="B257" s="50"/>
      <c r="C257" s="51"/>
      <c r="D257" s="100"/>
      <c r="E257" s="100"/>
      <c r="F257" s="100"/>
      <c r="G257" s="100"/>
      <c r="H257" s="100"/>
      <c r="I257" s="100"/>
      <c r="J257" s="100"/>
      <c r="K257" s="100"/>
    </row>
    <row r="258" spans="2:11">
      <c r="B258" s="50"/>
      <c r="C258" s="51"/>
      <c r="D258" s="100"/>
      <c r="E258" s="100"/>
      <c r="F258" s="100"/>
      <c r="G258" s="100"/>
      <c r="H258" s="100"/>
      <c r="I258" s="100"/>
      <c r="J258" s="100"/>
      <c r="K258" s="100"/>
    </row>
    <row r="259" spans="2:11">
      <c r="C259"/>
    </row>
    <row r="260" spans="2:11">
      <c r="C260"/>
    </row>
    <row r="261" spans="2:11">
      <c r="B261" s="28" t="s">
        <v>154</v>
      </c>
      <c r="C261" s="44">
        <v>30</v>
      </c>
      <c r="D261" s="29">
        <v>235.36733330000001</v>
      </c>
      <c r="E261" s="29">
        <f t="shared" ref="E261:E262" si="63">+D261*30</f>
        <v>7061.0199990000001</v>
      </c>
      <c r="F261" s="29">
        <f t="shared" ref="F261:F262" si="64">+E261*12</f>
        <v>84732.239988000001</v>
      </c>
      <c r="G261" s="29">
        <f t="shared" ref="G261:G262" si="65">+D261*30</f>
        <v>7061.0199990000001</v>
      </c>
      <c r="H261" s="29">
        <f t="shared" ref="H261:H262" si="66">+F261+G261</f>
        <v>91793.259986999998</v>
      </c>
      <c r="I261" s="29"/>
      <c r="J261" s="29">
        <f>61.02*12</f>
        <v>732.24</v>
      </c>
      <c r="K261" s="30">
        <f>H261+I261-J261</f>
        <v>91061.019986999992</v>
      </c>
    </row>
    <row r="262" spans="2:11">
      <c r="B262" s="28" t="s">
        <v>138</v>
      </c>
      <c r="C262" s="44">
        <v>30</v>
      </c>
      <c r="D262" s="56">
        <v>166.66666660000001</v>
      </c>
      <c r="E262" s="29">
        <f t="shared" si="63"/>
        <v>4999.9999980000002</v>
      </c>
      <c r="F262" s="29">
        <f t="shared" si="64"/>
        <v>59999.999976000006</v>
      </c>
      <c r="G262" s="29">
        <f t="shared" si="65"/>
        <v>4999.9999980000002</v>
      </c>
      <c r="H262" s="29">
        <f t="shared" si="66"/>
        <v>64999.999974000006</v>
      </c>
      <c r="I262" s="29"/>
      <c r="J262" s="29"/>
      <c r="K262" s="30">
        <f t="shared" ref="K262" si="67">H262+I262-J262</f>
        <v>64999.999974000006</v>
      </c>
    </row>
    <row r="263" spans="2:11">
      <c r="B263" s="81"/>
      <c r="C263" s="82"/>
      <c r="D263" s="83"/>
      <c r="E263" s="83"/>
      <c r="F263" s="83"/>
      <c r="G263" s="83"/>
      <c r="H263" s="40"/>
      <c r="I263" s="40"/>
      <c r="J263" s="40"/>
      <c r="K263" s="83"/>
    </row>
    <row r="264" spans="2:11" ht="15.75" thickBot="1">
      <c r="B264" s="45"/>
      <c r="C264" s="46"/>
      <c r="D264" s="47"/>
      <c r="E264" s="47"/>
      <c r="F264" s="47"/>
      <c r="G264" s="47"/>
      <c r="H264" s="48"/>
      <c r="I264" s="49"/>
      <c r="J264" s="48"/>
      <c r="K264" s="48"/>
    </row>
    <row r="265" spans="2:11" ht="16.5" thickBot="1">
      <c r="B265" s="50" t="s">
        <v>150</v>
      </c>
      <c r="C265" s="51"/>
      <c r="D265" s="52"/>
      <c r="E265" s="77"/>
      <c r="F265" s="95">
        <f t="shared" ref="F265:G265" si="68">SUM(F261:F264)</f>
        <v>144732.23996400001</v>
      </c>
      <c r="G265" s="95">
        <f t="shared" si="68"/>
        <v>12061.019996999999</v>
      </c>
      <c r="H265" s="95">
        <f>SUM(H261:H264)</f>
        <v>156793.259961</v>
      </c>
      <c r="I265" s="95">
        <f t="shared" ref="I265:K265" si="69">SUM(I261:I264)</f>
        <v>0</v>
      </c>
      <c r="J265" s="95">
        <f t="shared" si="69"/>
        <v>732.24</v>
      </c>
      <c r="K265" s="95">
        <f t="shared" si="69"/>
        <v>156061.01996100001</v>
      </c>
    </row>
    <row r="266" spans="2:11">
      <c r="C266"/>
    </row>
    <row r="267" spans="2:11">
      <c r="C267"/>
    </row>
    <row r="268" spans="2:11">
      <c r="B268" s="36" t="s">
        <v>139</v>
      </c>
      <c r="C268" s="44">
        <v>30</v>
      </c>
      <c r="D268" s="29">
        <v>235.36733330000001</v>
      </c>
      <c r="E268" s="29">
        <f t="shared" ref="E268:E270" si="70">+D268*30</f>
        <v>7061.0199990000001</v>
      </c>
      <c r="F268" s="29">
        <f t="shared" ref="F268:F270" si="71">+E268*12</f>
        <v>84732.239988000001</v>
      </c>
      <c r="G268" s="29">
        <f t="shared" ref="G268:G270" si="72">+D268*30</f>
        <v>7061.0199990000001</v>
      </c>
      <c r="H268" s="29">
        <f t="shared" ref="H268:H270" si="73">+F268+G268</f>
        <v>91793.259986999998</v>
      </c>
      <c r="I268" s="29"/>
      <c r="J268" s="29">
        <f>61.02*12</f>
        <v>732.24</v>
      </c>
      <c r="K268" s="30">
        <f>H268+I268-J268</f>
        <v>91061.019986999992</v>
      </c>
    </row>
    <row r="269" spans="2:11">
      <c r="B269" s="36" t="s">
        <v>140</v>
      </c>
      <c r="C269" s="44">
        <v>30</v>
      </c>
      <c r="D269" s="56">
        <v>166.66666660000001</v>
      </c>
      <c r="E269" s="29">
        <f t="shared" si="70"/>
        <v>4999.9999980000002</v>
      </c>
      <c r="F269" s="29">
        <f t="shared" si="71"/>
        <v>59999.999976000006</v>
      </c>
      <c r="G269" s="29">
        <f t="shared" si="72"/>
        <v>4999.9999980000002</v>
      </c>
      <c r="H269" s="29">
        <f t="shared" si="73"/>
        <v>64999.999974000006</v>
      </c>
      <c r="I269" s="29"/>
      <c r="J269" s="29"/>
      <c r="K269" s="30">
        <f t="shared" ref="K269:K270" si="74">H269+I269-J269</f>
        <v>64999.999974000006</v>
      </c>
    </row>
    <row r="270" spans="2:11">
      <c r="B270" s="36" t="s">
        <v>141</v>
      </c>
      <c r="C270" s="44">
        <v>30</v>
      </c>
      <c r="D270" s="29">
        <v>133.33333329999999</v>
      </c>
      <c r="E270" s="29">
        <f t="shared" si="70"/>
        <v>3999.9999989999997</v>
      </c>
      <c r="F270" s="29">
        <f t="shared" si="71"/>
        <v>47999.999987999996</v>
      </c>
      <c r="G270" s="29">
        <f t="shared" si="72"/>
        <v>3999.9999989999997</v>
      </c>
      <c r="H270" s="29">
        <f t="shared" si="73"/>
        <v>51999.999986999996</v>
      </c>
      <c r="I270" s="29"/>
      <c r="J270" s="29"/>
      <c r="K270" s="30">
        <f t="shared" si="74"/>
        <v>51999.999986999996</v>
      </c>
    </row>
    <row r="271" spans="2:11">
      <c r="B271" s="36"/>
      <c r="C271" s="44"/>
      <c r="D271" s="29"/>
      <c r="E271" s="29"/>
      <c r="F271" s="29"/>
      <c r="G271" s="29"/>
      <c r="H271" s="29"/>
      <c r="I271" s="29"/>
      <c r="J271" s="29"/>
      <c r="K271" s="30"/>
    </row>
    <row r="272" spans="2:11">
      <c r="B272" s="32"/>
      <c r="C272" s="60"/>
      <c r="D272" s="61"/>
      <c r="E272" s="61"/>
      <c r="F272" s="61"/>
      <c r="G272" s="61"/>
      <c r="H272" s="30"/>
      <c r="I272" s="59"/>
      <c r="J272" s="30"/>
      <c r="K272" s="30"/>
    </row>
    <row r="273" spans="2:11" ht="15.75" thickBot="1">
      <c r="B273" s="45"/>
      <c r="C273" s="46"/>
      <c r="D273" s="47"/>
      <c r="E273" s="47"/>
      <c r="F273" s="47"/>
      <c r="G273" s="47"/>
      <c r="H273" s="48"/>
      <c r="I273" s="49"/>
      <c r="J273" s="48"/>
      <c r="K273" s="48"/>
    </row>
    <row r="274" spans="2:11" ht="15.75" thickBot="1">
      <c r="B274" s="50" t="s">
        <v>150</v>
      </c>
      <c r="C274" s="51"/>
      <c r="D274" s="98"/>
      <c r="E274" s="99"/>
      <c r="F274" s="95">
        <f t="shared" ref="F274:G274" si="75">SUM(F268:F273)</f>
        <v>192732.239952</v>
      </c>
      <c r="G274" s="95">
        <f t="shared" si="75"/>
        <v>16061.019995999999</v>
      </c>
      <c r="H274" s="95">
        <f>SUM(H268:H273)</f>
        <v>208793.25994799999</v>
      </c>
      <c r="I274" s="95">
        <f>SUM(I268:I273)</f>
        <v>0</v>
      </c>
      <c r="J274" s="95">
        <f>SUM(J268:J273)</f>
        <v>732.24</v>
      </c>
      <c r="K274" s="96">
        <f>SUM(K268:K273)</f>
        <v>208061.019948</v>
      </c>
    </row>
    <row r="276" spans="2:11">
      <c r="B276" s="90" t="s">
        <v>172</v>
      </c>
      <c r="C276"/>
    </row>
    <row r="277" spans="2:11">
      <c r="B277" s="101" t="s">
        <v>173</v>
      </c>
      <c r="C277" s="44">
        <v>30</v>
      </c>
      <c r="D277" s="29">
        <v>362.1673333</v>
      </c>
      <c r="E277" s="29">
        <f t="shared" ref="E277:E309" si="76">+D277*30</f>
        <v>10865.019999</v>
      </c>
      <c r="F277" s="29">
        <f t="shared" ref="F277:F309" si="77">+E277*12</f>
        <v>130380.239988</v>
      </c>
      <c r="G277" s="29">
        <f t="shared" ref="G277:G309" si="78">+D277*30</f>
        <v>10865.019999</v>
      </c>
      <c r="H277" s="29">
        <f t="shared" ref="H277:H309" si="79">+F277+G277</f>
        <v>141245.259987</v>
      </c>
      <c r="I277" s="29"/>
      <c r="J277" s="29">
        <f>865.02*12</f>
        <v>10380.24</v>
      </c>
      <c r="K277" s="30">
        <f>H277+I277-J277</f>
        <v>130865.01998699999</v>
      </c>
    </row>
    <row r="278" spans="2:11">
      <c r="B278" s="42" t="s">
        <v>142</v>
      </c>
      <c r="C278" s="44">
        <v>30</v>
      </c>
      <c r="D278" s="29">
        <v>272.77</v>
      </c>
      <c r="E278" s="29">
        <f t="shared" si="76"/>
        <v>8183.0999999999995</v>
      </c>
      <c r="F278" s="29">
        <f t="shared" si="77"/>
        <v>98197.2</v>
      </c>
      <c r="G278" s="29">
        <f t="shared" si="78"/>
        <v>8183.0999999999995</v>
      </c>
      <c r="H278" s="29">
        <f t="shared" si="79"/>
        <v>106380.3</v>
      </c>
      <c r="I278" s="29"/>
      <c r="J278" s="29">
        <f t="shared" ref="J278:J284" si="80">183.1*12</f>
        <v>2197.1999999999998</v>
      </c>
      <c r="K278" s="30">
        <f t="shared" ref="K278:K301" si="81">H278+I278-J278</f>
        <v>104183.1</v>
      </c>
    </row>
    <row r="279" spans="2:11">
      <c r="B279" s="43" t="s">
        <v>142</v>
      </c>
      <c r="C279" s="44">
        <v>30</v>
      </c>
      <c r="D279" s="29">
        <v>272.77</v>
      </c>
      <c r="E279" s="29">
        <f t="shared" si="76"/>
        <v>8183.0999999999995</v>
      </c>
      <c r="F279" s="29">
        <f t="shared" si="77"/>
        <v>98197.2</v>
      </c>
      <c r="G279" s="29">
        <f t="shared" si="78"/>
        <v>8183.0999999999995</v>
      </c>
      <c r="H279" s="29">
        <f t="shared" si="79"/>
        <v>106380.3</v>
      </c>
      <c r="I279" s="29"/>
      <c r="J279" s="29">
        <f t="shared" si="80"/>
        <v>2197.1999999999998</v>
      </c>
      <c r="K279" s="30">
        <f t="shared" si="81"/>
        <v>104183.1</v>
      </c>
    </row>
    <row r="280" spans="2:11">
      <c r="B280" s="42" t="s">
        <v>142</v>
      </c>
      <c r="C280" s="44">
        <v>30</v>
      </c>
      <c r="D280" s="29">
        <v>272.77</v>
      </c>
      <c r="E280" s="29">
        <f t="shared" si="76"/>
        <v>8183.0999999999995</v>
      </c>
      <c r="F280" s="29">
        <f t="shared" si="77"/>
        <v>98197.2</v>
      </c>
      <c r="G280" s="29">
        <f t="shared" si="78"/>
        <v>8183.0999999999995</v>
      </c>
      <c r="H280" s="29">
        <f t="shared" si="79"/>
        <v>106380.3</v>
      </c>
      <c r="I280" s="29"/>
      <c r="J280" s="29">
        <f t="shared" si="80"/>
        <v>2197.1999999999998</v>
      </c>
      <c r="K280" s="30">
        <f t="shared" si="81"/>
        <v>104183.1</v>
      </c>
    </row>
    <row r="281" spans="2:11">
      <c r="B281" s="42" t="s">
        <v>142</v>
      </c>
      <c r="C281" s="44">
        <v>30</v>
      </c>
      <c r="D281" s="29">
        <v>272.77</v>
      </c>
      <c r="E281" s="29">
        <f t="shared" si="76"/>
        <v>8183.0999999999995</v>
      </c>
      <c r="F281" s="29">
        <f t="shared" si="77"/>
        <v>98197.2</v>
      </c>
      <c r="G281" s="29">
        <f t="shared" si="78"/>
        <v>8183.0999999999995</v>
      </c>
      <c r="H281" s="29">
        <f t="shared" si="79"/>
        <v>106380.3</v>
      </c>
      <c r="I281" s="29"/>
      <c r="J281" s="29">
        <f t="shared" si="80"/>
        <v>2197.1999999999998</v>
      </c>
      <c r="K281" s="30">
        <f t="shared" si="81"/>
        <v>104183.1</v>
      </c>
    </row>
    <row r="282" spans="2:11">
      <c r="B282" s="42" t="s">
        <v>142</v>
      </c>
      <c r="C282" s="44">
        <v>30</v>
      </c>
      <c r="D282" s="29">
        <v>272.77</v>
      </c>
      <c r="E282" s="29">
        <f t="shared" si="76"/>
        <v>8183.0999999999995</v>
      </c>
      <c r="F282" s="29">
        <f t="shared" si="77"/>
        <v>98197.2</v>
      </c>
      <c r="G282" s="29">
        <f t="shared" si="78"/>
        <v>8183.0999999999995</v>
      </c>
      <c r="H282" s="29">
        <f t="shared" si="79"/>
        <v>106380.3</v>
      </c>
      <c r="I282" s="29"/>
      <c r="J282" s="29">
        <f t="shared" si="80"/>
        <v>2197.1999999999998</v>
      </c>
      <c r="K282" s="30">
        <f t="shared" si="81"/>
        <v>104183.1</v>
      </c>
    </row>
    <row r="283" spans="2:11">
      <c r="B283" s="42" t="s">
        <v>142</v>
      </c>
      <c r="C283" s="44">
        <v>30</v>
      </c>
      <c r="D283" s="29">
        <v>272.77</v>
      </c>
      <c r="E283" s="29">
        <f t="shared" si="76"/>
        <v>8183.0999999999995</v>
      </c>
      <c r="F283" s="29">
        <f t="shared" si="77"/>
        <v>98197.2</v>
      </c>
      <c r="G283" s="29">
        <f t="shared" si="78"/>
        <v>8183.0999999999995</v>
      </c>
      <c r="H283" s="29">
        <f t="shared" si="79"/>
        <v>106380.3</v>
      </c>
      <c r="I283" s="29"/>
      <c r="J283" s="29">
        <f t="shared" si="80"/>
        <v>2197.1999999999998</v>
      </c>
      <c r="K283" s="30">
        <f t="shared" si="81"/>
        <v>104183.1</v>
      </c>
    </row>
    <row r="284" spans="2:11">
      <c r="B284" s="42" t="s">
        <v>142</v>
      </c>
      <c r="C284" s="44">
        <v>30</v>
      </c>
      <c r="D284" s="29">
        <v>272.77</v>
      </c>
      <c r="E284" s="29">
        <f t="shared" si="76"/>
        <v>8183.0999999999995</v>
      </c>
      <c r="F284" s="29">
        <f t="shared" si="77"/>
        <v>98197.2</v>
      </c>
      <c r="G284" s="29">
        <f t="shared" si="78"/>
        <v>8183.0999999999995</v>
      </c>
      <c r="H284" s="29">
        <f t="shared" si="79"/>
        <v>106380.3</v>
      </c>
      <c r="I284" s="29"/>
      <c r="J284" s="29">
        <f t="shared" si="80"/>
        <v>2197.1999999999998</v>
      </c>
      <c r="K284" s="30">
        <f t="shared" si="81"/>
        <v>104183.1</v>
      </c>
    </row>
    <row r="285" spans="2:11">
      <c r="B285" s="101" t="s">
        <v>174</v>
      </c>
      <c r="C285" s="44">
        <v>30</v>
      </c>
      <c r="D285" s="29">
        <v>522.71966666000003</v>
      </c>
      <c r="E285" s="29">
        <f t="shared" si="76"/>
        <v>15681.5899998</v>
      </c>
      <c r="F285" s="29">
        <f t="shared" si="77"/>
        <v>188179.0799976</v>
      </c>
      <c r="G285" s="29">
        <f t="shared" si="78"/>
        <v>15681.5899998</v>
      </c>
      <c r="H285" s="29">
        <f t="shared" si="79"/>
        <v>203860.66999739999</v>
      </c>
      <c r="I285" s="29"/>
      <c r="J285" s="29">
        <f>1681.59*12</f>
        <v>20179.079999999998</v>
      </c>
      <c r="K285" s="30">
        <f t="shared" si="81"/>
        <v>183681.58999740001</v>
      </c>
    </row>
    <row r="286" spans="2:11">
      <c r="B286" s="101" t="s">
        <v>142</v>
      </c>
      <c r="C286" s="44">
        <v>30</v>
      </c>
      <c r="D286" s="29">
        <v>272.77</v>
      </c>
      <c r="E286" s="29">
        <f t="shared" si="76"/>
        <v>8183.0999999999995</v>
      </c>
      <c r="F286" s="29">
        <f t="shared" si="77"/>
        <v>98197.2</v>
      </c>
      <c r="G286" s="29">
        <f t="shared" si="78"/>
        <v>8183.0999999999995</v>
      </c>
      <c r="H286" s="29">
        <f t="shared" si="79"/>
        <v>106380.3</v>
      </c>
      <c r="I286" s="29"/>
      <c r="J286" s="29">
        <f>183.1*12</f>
        <v>2197.1999999999998</v>
      </c>
      <c r="K286" s="30">
        <f t="shared" si="81"/>
        <v>104183.1</v>
      </c>
    </row>
    <row r="287" spans="2:11">
      <c r="B287" s="101" t="s">
        <v>142</v>
      </c>
      <c r="C287" s="44">
        <v>30</v>
      </c>
      <c r="D287" s="29">
        <v>272.77</v>
      </c>
      <c r="E287" s="29">
        <f t="shared" si="76"/>
        <v>8183.0999999999995</v>
      </c>
      <c r="F287" s="29">
        <f t="shared" si="77"/>
        <v>98197.2</v>
      </c>
      <c r="G287" s="29">
        <f t="shared" si="78"/>
        <v>8183.0999999999995</v>
      </c>
      <c r="H287" s="29">
        <f t="shared" si="79"/>
        <v>106380.3</v>
      </c>
      <c r="I287" s="29"/>
      <c r="J287" s="29">
        <f>183.1*12</f>
        <v>2197.1999999999998</v>
      </c>
      <c r="K287" s="30">
        <f t="shared" si="81"/>
        <v>104183.1</v>
      </c>
    </row>
    <row r="288" spans="2:11">
      <c r="B288" s="101" t="s">
        <v>142</v>
      </c>
      <c r="C288" s="44">
        <v>30</v>
      </c>
      <c r="D288" s="29">
        <v>272.77</v>
      </c>
      <c r="E288" s="29">
        <f t="shared" si="76"/>
        <v>8183.0999999999995</v>
      </c>
      <c r="F288" s="29">
        <f t="shared" si="77"/>
        <v>98197.2</v>
      </c>
      <c r="G288" s="29">
        <f t="shared" si="78"/>
        <v>8183.0999999999995</v>
      </c>
      <c r="H288" s="29">
        <f t="shared" si="79"/>
        <v>106380.3</v>
      </c>
      <c r="I288" s="29"/>
      <c r="J288" s="29">
        <f>183.1*12</f>
        <v>2197.1999999999998</v>
      </c>
      <c r="K288" s="30">
        <f t="shared" si="81"/>
        <v>104183.1</v>
      </c>
    </row>
    <row r="289" spans="2:11">
      <c r="B289" s="101" t="s">
        <v>142</v>
      </c>
      <c r="C289" s="44">
        <v>30</v>
      </c>
      <c r="D289" s="29">
        <v>272.77</v>
      </c>
      <c r="E289" s="29">
        <f t="shared" si="76"/>
        <v>8183.0999999999995</v>
      </c>
      <c r="F289" s="29">
        <f t="shared" si="77"/>
        <v>98197.2</v>
      </c>
      <c r="G289" s="29">
        <f t="shared" si="78"/>
        <v>8183.0999999999995</v>
      </c>
      <c r="H289" s="29">
        <f t="shared" si="79"/>
        <v>106380.3</v>
      </c>
      <c r="I289" s="29"/>
      <c r="J289" s="29">
        <f>183.1*12</f>
        <v>2197.1999999999998</v>
      </c>
      <c r="K289" s="30">
        <f t="shared" si="81"/>
        <v>104183.1</v>
      </c>
    </row>
    <row r="290" spans="2:11">
      <c r="B290" s="101" t="s">
        <v>142</v>
      </c>
      <c r="C290" s="44">
        <v>30</v>
      </c>
      <c r="D290" s="29">
        <v>272.77</v>
      </c>
      <c r="E290" s="29">
        <f t="shared" si="76"/>
        <v>8183.0999999999995</v>
      </c>
      <c r="F290" s="29">
        <f t="shared" si="77"/>
        <v>98197.2</v>
      </c>
      <c r="G290" s="29">
        <f t="shared" si="78"/>
        <v>8183.0999999999995</v>
      </c>
      <c r="H290" s="29">
        <f t="shared" si="79"/>
        <v>106380.3</v>
      </c>
      <c r="I290" s="29"/>
      <c r="J290" s="29">
        <f>183.1*12</f>
        <v>2197.1999999999998</v>
      </c>
      <c r="K290" s="30">
        <f t="shared" si="81"/>
        <v>104183.1</v>
      </c>
    </row>
    <row r="291" spans="2:11">
      <c r="B291" s="37" t="s">
        <v>104</v>
      </c>
      <c r="C291" s="44">
        <v>30</v>
      </c>
      <c r="D291" s="29">
        <v>362.1673333</v>
      </c>
      <c r="E291" s="29">
        <f t="shared" si="76"/>
        <v>10865.019999</v>
      </c>
      <c r="F291" s="29">
        <f t="shared" si="77"/>
        <v>130380.239988</v>
      </c>
      <c r="G291" s="29">
        <f t="shared" si="78"/>
        <v>10865.019999</v>
      </c>
      <c r="H291" s="29">
        <f t="shared" si="79"/>
        <v>141245.259987</v>
      </c>
      <c r="I291" s="29"/>
      <c r="J291" s="29">
        <f>865.02*12</f>
        <v>10380.24</v>
      </c>
      <c r="K291" s="30">
        <f t="shared" si="81"/>
        <v>130865.01998699999</v>
      </c>
    </row>
    <row r="292" spans="2:11">
      <c r="B292" s="37" t="s">
        <v>143</v>
      </c>
      <c r="C292" s="44">
        <v>30</v>
      </c>
      <c r="D292" s="29">
        <v>235.36733330000001</v>
      </c>
      <c r="E292" s="29">
        <f t="shared" si="76"/>
        <v>7061.0199990000001</v>
      </c>
      <c r="F292" s="29">
        <f t="shared" si="77"/>
        <v>84732.239988000001</v>
      </c>
      <c r="G292" s="29">
        <f t="shared" si="78"/>
        <v>7061.0199990000001</v>
      </c>
      <c r="H292" s="29">
        <f t="shared" si="79"/>
        <v>91793.259986999998</v>
      </c>
      <c r="I292" s="29"/>
      <c r="J292" s="29">
        <f>61.02*12</f>
        <v>732.24</v>
      </c>
      <c r="K292" s="30">
        <f t="shared" si="81"/>
        <v>91061.019986999992</v>
      </c>
    </row>
    <row r="293" spans="2:11">
      <c r="B293" s="37" t="s">
        <v>144</v>
      </c>
      <c r="C293" s="44">
        <v>30</v>
      </c>
      <c r="D293" s="29">
        <v>200</v>
      </c>
      <c r="E293" s="29">
        <f t="shared" si="76"/>
        <v>6000</v>
      </c>
      <c r="F293" s="29">
        <f t="shared" si="77"/>
        <v>72000</v>
      </c>
      <c r="G293" s="29">
        <f t="shared" si="78"/>
        <v>6000</v>
      </c>
      <c r="H293" s="29">
        <f t="shared" si="79"/>
        <v>78000</v>
      </c>
      <c r="I293" s="29"/>
      <c r="J293" s="29"/>
      <c r="K293" s="30">
        <f t="shared" si="81"/>
        <v>78000</v>
      </c>
    </row>
    <row r="294" spans="2:11">
      <c r="B294" s="36" t="s">
        <v>145</v>
      </c>
      <c r="C294" s="44">
        <v>30</v>
      </c>
      <c r="D294" s="29">
        <v>235.36733330000001</v>
      </c>
      <c r="E294" s="29">
        <f t="shared" si="76"/>
        <v>7061.0199990000001</v>
      </c>
      <c r="F294" s="29">
        <f t="shared" si="77"/>
        <v>84732.239988000001</v>
      </c>
      <c r="G294" s="29">
        <f t="shared" si="78"/>
        <v>7061.0199990000001</v>
      </c>
      <c r="H294" s="29">
        <f t="shared" si="79"/>
        <v>91793.259986999998</v>
      </c>
      <c r="I294" s="29"/>
      <c r="J294" s="29">
        <f>61.02*12</f>
        <v>732.24</v>
      </c>
      <c r="K294" s="30">
        <f t="shared" si="81"/>
        <v>91061.019986999992</v>
      </c>
    </row>
    <row r="295" spans="2:11">
      <c r="B295" s="37" t="s">
        <v>175</v>
      </c>
      <c r="C295" s="44">
        <v>30</v>
      </c>
      <c r="D295" s="29">
        <v>200</v>
      </c>
      <c r="E295" s="29">
        <f t="shared" si="76"/>
        <v>6000</v>
      </c>
      <c r="F295" s="29">
        <f t="shared" si="77"/>
        <v>72000</v>
      </c>
      <c r="G295" s="29">
        <f t="shared" si="78"/>
        <v>6000</v>
      </c>
      <c r="H295" s="29">
        <f t="shared" si="79"/>
        <v>78000</v>
      </c>
      <c r="I295" s="29"/>
      <c r="J295" s="29"/>
      <c r="K295" s="30">
        <f t="shared" si="81"/>
        <v>78000</v>
      </c>
    </row>
    <row r="296" spans="2:11">
      <c r="B296" s="37" t="s">
        <v>175</v>
      </c>
      <c r="C296" s="44">
        <v>30</v>
      </c>
      <c r="D296" s="29">
        <v>200</v>
      </c>
      <c r="E296" s="29">
        <f t="shared" si="76"/>
        <v>6000</v>
      </c>
      <c r="F296" s="29">
        <f t="shared" si="77"/>
        <v>72000</v>
      </c>
      <c r="G296" s="29">
        <f t="shared" si="78"/>
        <v>6000</v>
      </c>
      <c r="H296" s="29">
        <f t="shared" si="79"/>
        <v>78000</v>
      </c>
      <c r="I296" s="29"/>
      <c r="J296" s="30"/>
      <c r="K296" s="30">
        <f t="shared" si="81"/>
        <v>78000</v>
      </c>
    </row>
    <row r="297" spans="2:11">
      <c r="B297" s="33" t="s">
        <v>146</v>
      </c>
      <c r="C297" s="84">
        <v>30</v>
      </c>
      <c r="D297" s="29">
        <v>481.47766000000001</v>
      </c>
      <c r="E297" s="29">
        <f t="shared" si="76"/>
        <v>14444.3298</v>
      </c>
      <c r="F297" s="29">
        <f t="shared" si="77"/>
        <v>173331.95759999999</v>
      </c>
      <c r="G297" s="29">
        <f t="shared" si="78"/>
        <v>14444.3298</v>
      </c>
      <c r="H297" s="29">
        <f t="shared" si="79"/>
        <v>187776.2874</v>
      </c>
      <c r="I297" s="29"/>
      <c r="J297" s="29">
        <f>1444.33*12</f>
        <v>17331.96</v>
      </c>
      <c r="K297" s="30">
        <f t="shared" si="81"/>
        <v>170444.32740000001</v>
      </c>
    </row>
    <row r="298" spans="2:11">
      <c r="B298" s="102" t="s">
        <v>176</v>
      </c>
      <c r="C298" s="44">
        <v>30</v>
      </c>
      <c r="D298" s="29">
        <v>133.33333329999999</v>
      </c>
      <c r="E298" s="29">
        <f t="shared" si="76"/>
        <v>3999.9999989999997</v>
      </c>
      <c r="F298" s="29">
        <f t="shared" si="77"/>
        <v>47999.999987999996</v>
      </c>
      <c r="G298" s="29">
        <f t="shared" si="78"/>
        <v>3999.9999989999997</v>
      </c>
      <c r="H298" s="29">
        <f t="shared" si="79"/>
        <v>51999.999986999996</v>
      </c>
      <c r="I298" s="29"/>
      <c r="J298" s="29"/>
      <c r="K298" s="30">
        <f t="shared" si="81"/>
        <v>51999.999986999996</v>
      </c>
    </row>
    <row r="299" spans="2:11">
      <c r="B299" s="103" t="s">
        <v>175</v>
      </c>
      <c r="C299" s="44">
        <v>30</v>
      </c>
      <c r="D299" s="29">
        <v>235.36733330000001</v>
      </c>
      <c r="E299" s="29">
        <f t="shared" si="76"/>
        <v>7061.0199990000001</v>
      </c>
      <c r="F299" s="29">
        <f t="shared" si="77"/>
        <v>84732.239988000001</v>
      </c>
      <c r="G299" s="29">
        <f t="shared" si="78"/>
        <v>7061.0199990000001</v>
      </c>
      <c r="H299" s="29">
        <f t="shared" si="79"/>
        <v>91793.259986999998</v>
      </c>
      <c r="I299" s="29"/>
      <c r="J299" s="29">
        <f>61.02*12</f>
        <v>732.24</v>
      </c>
      <c r="K299" s="30">
        <f t="shared" si="81"/>
        <v>91061.019986999992</v>
      </c>
    </row>
    <row r="300" spans="2:11">
      <c r="B300" s="102" t="s">
        <v>177</v>
      </c>
      <c r="C300" s="44">
        <v>30</v>
      </c>
      <c r="D300" s="29">
        <v>272.77</v>
      </c>
      <c r="E300" s="29">
        <f t="shared" si="76"/>
        <v>8183.0999999999995</v>
      </c>
      <c r="F300" s="29">
        <f t="shared" si="77"/>
        <v>98197.2</v>
      </c>
      <c r="G300" s="29">
        <f t="shared" si="78"/>
        <v>8183.0999999999995</v>
      </c>
      <c r="H300" s="29">
        <f t="shared" si="79"/>
        <v>106380.3</v>
      </c>
      <c r="I300" s="29"/>
      <c r="J300" s="29">
        <f>183.1*12</f>
        <v>2197.1999999999998</v>
      </c>
      <c r="K300" s="30">
        <f t="shared" si="81"/>
        <v>104183.1</v>
      </c>
    </row>
    <row r="301" spans="2:11">
      <c r="B301" s="103" t="s">
        <v>175</v>
      </c>
      <c r="C301" s="44">
        <v>30</v>
      </c>
      <c r="D301" s="29">
        <v>200</v>
      </c>
      <c r="E301" s="29">
        <f t="shared" si="76"/>
        <v>6000</v>
      </c>
      <c r="F301" s="29">
        <f t="shared" si="77"/>
        <v>72000</v>
      </c>
      <c r="G301" s="29">
        <f t="shared" si="78"/>
        <v>6000</v>
      </c>
      <c r="H301" s="29">
        <f t="shared" si="79"/>
        <v>78000</v>
      </c>
      <c r="I301" s="29"/>
      <c r="J301" s="30"/>
      <c r="K301" s="30">
        <f t="shared" si="81"/>
        <v>78000</v>
      </c>
    </row>
    <row r="302" spans="2:11">
      <c r="B302" s="104" t="s">
        <v>147</v>
      </c>
      <c r="C302" s="44">
        <v>30</v>
      </c>
      <c r="D302" s="29">
        <v>362.1673333</v>
      </c>
      <c r="E302" s="29">
        <f t="shared" si="76"/>
        <v>10865.019999</v>
      </c>
      <c r="F302" s="29">
        <f t="shared" si="77"/>
        <v>130380.239988</v>
      </c>
      <c r="G302" s="29">
        <f t="shared" si="78"/>
        <v>10865.019999</v>
      </c>
      <c r="H302" s="29">
        <f t="shared" si="79"/>
        <v>141245.259987</v>
      </c>
      <c r="I302" s="29"/>
      <c r="J302" s="29">
        <f>865.02*12</f>
        <v>10380.24</v>
      </c>
      <c r="K302" s="30">
        <f>H302+I302-J302</f>
        <v>130865.01998699999</v>
      </c>
    </row>
    <row r="303" spans="2:11">
      <c r="B303" s="101" t="s">
        <v>178</v>
      </c>
      <c r="C303" s="44">
        <v>30</v>
      </c>
      <c r="D303" s="29">
        <v>362.1673333</v>
      </c>
      <c r="E303" s="29">
        <f t="shared" si="76"/>
        <v>10865.019999</v>
      </c>
      <c r="F303" s="29">
        <f t="shared" si="77"/>
        <v>130380.239988</v>
      </c>
      <c r="G303" s="29">
        <f t="shared" si="78"/>
        <v>10865.019999</v>
      </c>
      <c r="H303" s="29">
        <f t="shared" si="79"/>
        <v>141245.259987</v>
      </c>
      <c r="I303" s="29"/>
      <c r="J303" s="29">
        <f>865.02*12</f>
        <v>10380.24</v>
      </c>
      <c r="K303" s="30">
        <f>H303+I303-J303</f>
        <v>130865.01998699999</v>
      </c>
    </row>
    <row r="304" spans="2:11">
      <c r="B304" s="103" t="s">
        <v>148</v>
      </c>
      <c r="C304" s="44">
        <v>30</v>
      </c>
      <c r="D304" s="29">
        <v>565.10699999999997</v>
      </c>
      <c r="E304" s="29">
        <f t="shared" si="76"/>
        <v>16953.21</v>
      </c>
      <c r="F304" s="29">
        <f t="shared" si="77"/>
        <v>203438.52</v>
      </c>
      <c r="G304" s="29">
        <f t="shared" si="78"/>
        <v>16953.21</v>
      </c>
      <c r="H304" s="29">
        <f t="shared" si="79"/>
        <v>220391.72999999998</v>
      </c>
      <c r="I304" s="29"/>
      <c r="J304" s="29">
        <f>1953.21*12</f>
        <v>23438.52</v>
      </c>
      <c r="K304" s="30">
        <f>H304+I304-J304</f>
        <v>196953.21</v>
      </c>
    </row>
    <row r="305" spans="2:11">
      <c r="B305" s="102" t="s">
        <v>149</v>
      </c>
      <c r="C305" s="44">
        <v>30</v>
      </c>
      <c r="D305" s="29">
        <v>235.36733330000001</v>
      </c>
      <c r="E305" s="29">
        <f t="shared" si="76"/>
        <v>7061.0199990000001</v>
      </c>
      <c r="F305" s="29">
        <f t="shared" si="77"/>
        <v>84732.239988000001</v>
      </c>
      <c r="G305" s="29">
        <f t="shared" si="78"/>
        <v>7061.0199990000001</v>
      </c>
      <c r="H305" s="29">
        <f t="shared" si="79"/>
        <v>91793.259986999998</v>
      </c>
      <c r="I305" s="29"/>
      <c r="J305" s="29">
        <f>61.02*12</f>
        <v>732.24</v>
      </c>
      <c r="K305" s="30">
        <f t="shared" ref="K305:K309" si="82">H305+I305-J305</f>
        <v>91061.019986999992</v>
      </c>
    </row>
    <row r="306" spans="2:11">
      <c r="B306" s="103" t="s">
        <v>155</v>
      </c>
      <c r="C306" s="44">
        <v>30</v>
      </c>
      <c r="D306" s="29">
        <v>481.47766000000001</v>
      </c>
      <c r="E306" s="29">
        <f t="shared" si="76"/>
        <v>14444.3298</v>
      </c>
      <c r="F306" s="29">
        <f t="shared" si="77"/>
        <v>173331.95759999999</v>
      </c>
      <c r="G306" s="29">
        <f t="shared" si="78"/>
        <v>14444.3298</v>
      </c>
      <c r="H306" s="29">
        <f t="shared" si="79"/>
        <v>187776.2874</v>
      </c>
      <c r="I306" s="29"/>
      <c r="J306" s="29">
        <f>1444.33*12</f>
        <v>17331.96</v>
      </c>
      <c r="K306" s="30">
        <f t="shared" si="82"/>
        <v>170444.32740000001</v>
      </c>
    </row>
    <row r="307" spans="2:11">
      <c r="B307" s="105" t="s">
        <v>179</v>
      </c>
      <c r="C307" s="44">
        <v>30</v>
      </c>
      <c r="D307" s="29">
        <v>235.36733330000001</v>
      </c>
      <c r="E307" s="29">
        <f t="shared" si="76"/>
        <v>7061.0199990000001</v>
      </c>
      <c r="F307" s="29">
        <f t="shared" si="77"/>
        <v>84732.239988000001</v>
      </c>
      <c r="G307" s="29">
        <f t="shared" si="78"/>
        <v>7061.0199990000001</v>
      </c>
      <c r="H307" s="29">
        <f t="shared" si="79"/>
        <v>91793.259986999998</v>
      </c>
      <c r="I307" s="29"/>
      <c r="J307" s="29">
        <f>61.02*12</f>
        <v>732.24</v>
      </c>
      <c r="K307" s="30">
        <f t="shared" si="82"/>
        <v>91061.019986999992</v>
      </c>
    </row>
    <row r="308" spans="2:11">
      <c r="B308" s="105" t="s">
        <v>179</v>
      </c>
      <c r="C308" s="44">
        <v>30</v>
      </c>
      <c r="D308" s="29">
        <v>324.76433329999998</v>
      </c>
      <c r="E308" s="29">
        <f t="shared" si="76"/>
        <v>9742.929999</v>
      </c>
      <c r="F308" s="29">
        <f t="shared" si="77"/>
        <v>116915.159988</v>
      </c>
      <c r="G308" s="29">
        <f t="shared" si="78"/>
        <v>9742.929999</v>
      </c>
      <c r="H308" s="29">
        <f t="shared" si="79"/>
        <v>126658.089987</v>
      </c>
      <c r="I308" s="29"/>
      <c r="J308" s="29">
        <f>742.93*12</f>
        <v>8915.16</v>
      </c>
      <c r="K308" s="30">
        <f t="shared" si="82"/>
        <v>117742.929987</v>
      </c>
    </row>
    <row r="309" spans="2:11">
      <c r="B309" s="105" t="s">
        <v>179</v>
      </c>
      <c r="C309" s="44">
        <v>30</v>
      </c>
      <c r="D309" s="29">
        <v>235.36733330000001</v>
      </c>
      <c r="E309" s="29">
        <f t="shared" si="76"/>
        <v>7061.0199990000001</v>
      </c>
      <c r="F309" s="29">
        <f t="shared" si="77"/>
        <v>84732.239988000001</v>
      </c>
      <c r="G309" s="29">
        <f t="shared" si="78"/>
        <v>7061.0199990000001</v>
      </c>
      <c r="H309" s="29">
        <f t="shared" si="79"/>
        <v>91793.259986999998</v>
      </c>
      <c r="I309" s="29"/>
      <c r="J309" s="29">
        <f>61.02*12</f>
        <v>732.24</v>
      </c>
      <c r="K309" s="30">
        <f t="shared" si="82"/>
        <v>91061.019986999992</v>
      </c>
    </row>
    <row r="310" spans="2:11">
      <c r="B310" s="43"/>
      <c r="C310" s="44"/>
      <c r="D310" s="29"/>
      <c r="E310" s="29"/>
      <c r="F310" s="29"/>
      <c r="G310" s="29"/>
      <c r="H310" s="29"/>
      <c r="I310" s="29"/>
      <c r="J310" s="29"/>
      <c r="K310" s="30"/>
    </row>
  </sheetData>
  <mergeCells count="2">
    <mergeCell ref="C105:C106"/>
    <mergeCell ref="C107:C108"/>
  </mergeCells>
  <conditionalFormatting sqref="A134 A135:B136">
    <cfRule type="cellIs" dxfId="0" priority="5" operator="lessThan">
      <formula>0</formula>
    </cfRule>
  </conditionalFormatting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</dc:creator>
  <cp:lastModifiedBy>a_a_r_m_5@hotmail.com</cp:lastModifiedBy>
  <cp:lastPrinted>2023-05-10T01:01:44Z</cp:lastPrinted>
  <dcterms:created xsi:type="dcterms:W3CDTF">2020-04-14T02:08:04Z</dcterms:created>
  <dcterms:modified xsi:type="dcterms:W3CDTF">2025-05-09T17:54:46Z</dcterms:modified>
</cp:coreProperties>
</file>