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INICIATIVAS Y PROYECTOS\"/>
    </mc:Choice>
  </mc:AlternateContent>
  <xr:revisionPtr revIDLastSave="0" documentId="13_ncr:1_{EEDABF71-1782-491F-A415-DE219B89FA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N313" i="1" l="1"/>
  <c r="M313" i="1"/>
  <c r="K313" i="1"/>
  <c r="K311" i="1"/>
  <c r="J311" i="1"/>
  <c r="L311" i="1" s="1"/>
  <c r="O311" i="1" s="1"/>
  <c r="N310" i="1"/>
  <c r="O310" i="1" s="1"/>
  <c r="L310" i="1"/>
  <c r="K310" i="1"/>
  <c r="J310" i="1"/>
  <c r="K309" i="1"/>
  <c r="J309" i="1"/>
  <c r="L309" i="1" s="1"/>
  <c r="O309" i="1" s="1"/>
  <c r="O308" i="1"/>
  <c r="L308" i="1"/>
  <c r="K308" i="1"/>
  <c r="J308" i="1"/>
  <c r="K307" i="1"/>
  <c r="J307" i="1"/>
  <c r="L307" i="1" s="1"/>
  <c r="O307" i="1" s="1"/>
  <c r="N306" i="1"/>
  <c r="K306" i="1"/>
  <c r="J306" i="1"/>
  <c r="L306" i="1" s="1"/>
  <c r="O306" i="1" s="1"/>
  <c r="K305" i="1"/>
  <c r="J305" i="1"/>
  <c r="L305" i="1" s="1"/>
  <c r="O305" i="1" s="1"/>
  <c r="N304" i="1"/>
  <c r="K304" i="1"/>
  <c r="J304" i="1"/>
  <c r="L304" i="1" s="1"/>
  <c r="O304" i="1" s="1"/>
  <c r="K303" i="1"/>
  <c r="L303" i="1" s="1"/>
  <c r="O303" i="1" s="1"/>
  <c r="J303" i="1"/>
  <c r="N302" i="1"/>
  <c r="K302" i="1"/>
  <c r="J302" i="1"/>
  <c r="L302" i="1" s="1"/>
  <c r="O302" i="1" s="1"/>
  <c r="N301" i="1"/>
  <c r="O301" i="1" s="1"/>
  <c r="L301" i="1"/>
  <c r="K301" i="1"/>
  <c r="J301" i="1"/>
  <c r="N300" i="1"/>
  <c r="K300" i="1"/>
  <c r="J300" i="1"/>
  <c r="L300" i="1" s="1"/>
  <c r="O300" i="1" s="1"/>
  <c r="K299" i="1"/>
  <c r="I299" i="1"/>
  <c r="J299" i="1" s="1"/>
  <c r="L299" i="1" s="1"/>
  <c r="O299" i="1" s="1"/>
  <c r="K298" i="1"/>
  <c r="L298" i="1" s="1"/>
  <c r="O298" i="1" s="1"/>
  <c r="J298" i="1"/>
  <c r="K297" i="1"/>
  <c r="J297" i="1"/>
  <c r="L297" i="1" s="1"/>
  <c r="O297" i="1" s="1"/>
  <c r="I297" i="1"/>
  <c r="N296" i="1"/>
  <c r="O296" i="1" s="1"/>
  <c r="L296" i="1"/>
  <c r="K296" i="1"/>
  <c r="J296" i="1"/>
  <c r="K295" i="1"/>
  <c r="I295" i="1"/>
  <c r="J295" i="1" s="1"/>
  <c r="L295" i="1" s="1"/>
  <c r="O295" i="1" s="1"/>
  <c r="K294" i="1"/>
  <c r="I294" i="1"/>
  <c r="J294" i="1" s="1"/>
  <c r="L294" i="1" s="1"/>
  <c r="O294" i="1" s="1"/>
  <c r="K293" i="1"/>
  <c r="L293" i="1" s="1"/>
  <c r="O293" i="1" s="1"/>
  <c r="J293" i="1"/>
  <c r="K292" i="1"/>
  <c r="J292" i="1"/>
  <c r="L292" i="1" s="1"/>
  <c r="O292" i="1" s="1"/>
  <c r="I292" i="1"/>
  <c r="I313" i="1" s="1"/>
  <c r="L291" i="1"/>
  <c r="O291" i="1" s="1"/>
  <c r="K291" i="1"/>
  <c r="J291" i="1"/>
  <c r="N290" i="1"/>
  <c r="K290" i="1"/>
  <c r="J290" i="1"/>
  <c r="L290" i="1" s="1"/>
  <c r="O290" i="1" s="1"/>
  <c r="O289" i="1"/>
  <c r="L289" i="1"/>
  <c r="K289" i="1"/>
  <c r="J289" i="1"/>
  <c r="K288" i="1"/>
  <c r="J288" i="1"/>
  <c r="L288" i="1" s="1"/>
  <c r="O288" i="1" s="1"/>
  <c r="O287" i="1"/>
  <c r="L287" i="1"/>
  <c r="K287" i="1"/>
  <c r="J287" i="1"/>
  <c r="K286" i="1"/>
  <c r="J286" i="1"/>
  <c r="L286" i="1" s="1"/>
  <c r="O286" i="1" s="1"/>
  <c r="O285" i="1"/>
  <c r="L285" i="1"/>
  <c r="K285" i="1"/>
  <c r="J285" i="1"/>
  <c r="N284" i="1"/>
  <c r="K284" i="1"/>
  <c r="J284" i="1"/>
  <c r="L284" i="1" s="1"/>
  <c r="O284" i="1" s="1"/>
  <c r="K283" i="1"/>
  <c r="J283" i="1"/>
  <c r="L283" i="1" s="1"/>
  <c r="O283" i="1" s="1"/>
  <c r="K282" i="1"/>
  <c r="J282" i="1"/>
  <c r="L282" i="1" s="1"/>
  <c r="O282" i="1" s="1"/>
  <c r="K281" i="1"/>
  <c r="J281" i="1"/>
  <c r="L281" i="1" s="1"/>
  <c r="O281" i="1" s="1"/>
  <c r="K280" i="1"/>
  <c r="J280" i="1"/>
  <c r="L280" i="1" s="1"/>
  <c r="O280" i="1" s="1"/>
  <c r="K279" i="1"/>
  <c r="J279" i="1"/>
  <c r="L279" i="1" s="1"/>
  <c r="O279" i="1" s="1"/>
  <c r="K278" i="1"/>
  <c r="J278" i="1"/>
  <c r="L278" i="1" s="1"/>
  <c r="O278" i="1" s="1"/>
  <c r="N277" i="1"/>
  <c r="K277" i="1"/>
  <c r="J277" i="1"/>
  <c r="J313" i="1" s="1"/>
  <c r="N272" i="1"/>
  <c r="M272" i="1"/>
  <c r="K268" i="1"/>
  <c r="I268" i="1"/>
  <c r="J268" i="1" s="1"/>
  <c r="L268" i="1" s="1"/>
  <c r="O268" i="1" s="1"/>
  <c r="K267" i="1"/>
  <c r="I267" i="1"/>
  <c r="J267" i="1" s="1"/>
  <c r="L267" i="1" s="1"/>
  <c r="O267" i="1" s="1"/>
  <c r="K266" i="1"/>
  <c r="K272" i="1" s="1"/>
  <c r="J266" i="1"/>
  <c r="L266" i="1" s="1"/>
  <c r="N263" i="1"/>
  <c r="M263" i="1"/>
  <c r="K263" i="1"/>
  <c r="K260" i="1"/>
  <c r="I260" i="1"/>
  <c r="J260" i="1" s="1"/>
  <c r="L260" i="1" s="1"/>
  <c r="O260" i="1" s="1"/>
  <c r="K259" i="1"/>
  <c r="J259" i="1"/>
  <c r="L259" i="1" s="1"/>
  <c r="M254" i="1"/>
  <c r="N252" i="1"/>
  <c r="N254" i="1" s="1"/>
  <c r="L252" i="1"/>
  <c r="O252" i="1" s="1"/>
  <c r="K252" i="1"/>
  <c r="J252" i="1"/>
  <c r="K251" i="1"/>
  <c r="K254" i="1" s="1"/>
  <c r="I251" i="1"/>
  <c r="J251" i="1" s="1"/>
  <c r="M248" i="1"/>
  <c r="K246" i="1"/>
  <c r="L246" i="1" s="1"/>
  <c r="O246" i="1" s="1"/>
  <c r="J246" i="1"/>
  <c r="I246" i="1"/>
  <c r="K245" i="1"/>
  <c r="J245" i="1"/>
  <c r="L245" i="1" s="1"/>
  <c r="O245" i="1" s="1"/>
  <c r="L244" i="1"/>
  <c r="O244" i="1" s="1"/>
  <c r="K244" i="1"/>
  <c r="J244" i="1"/>
  <c r="K243" i="1"/>
  <c r="I243" i="1"/>
  <c r="J243" i="1" s="1"/>
  <c r="L243" i="1" s="1"/>
  <c r="O243" i="1" s="1"/>
  <c r="K242" i="1"/>
  <c r="J242" i="1"/>
  <c r="L242" i="1" s="1"/>
  <c r="O242" i="1" s="1"/>
  <c r="I242" i="1"/>
  <c r="K241" i="1"/>
  <c r="J241" i="1"/>
  <c r="L241" i="1" s="1"/>
  <c r="O241" i="1" s="1"/>
  <c r="H241" i="1"/>
  <c r="K240" i="1"/>
  <c r="J240" i="1"/>
  <c r="L240" i="1" s="1"/>
  <c r="O240" i="1" s="1"/>
  <c r="K239" i="1"/>
  <c r="L239" i="1" s="1"/>
  <c r="O239" i="1" s="1"/>
  <c r="J239" i="1"/>
  <c r="K238" i="1"/>
  <c r="J238" i="1"/>
  <c r="L238" i="1" s="1"/>
  <c r="O238" i="1" s="1"/>
  <c r="I238" i="1"/>
  <c r="K237" i="1"/>
  <c r="I237" i="1"/>
  <c r="J237" i="1" s="1"/>
  <c r="L237" i="1" s="1"/>
  <c r="O237" i="1" s="1"/>
  <c r="K236" i="1"/>
  <c r="I236" i="1"/>
  <c r="J236" i="1" s="1"/>
  <c r="L236" i="1" s="1"/>
  <c r="O236" i="1" s="1"/>
  <c r="K235" i="1"/>
  <c r="J235" i="1"/>
  <c r="L235" i="1" s="1"/>
  <c r="O235" i="1" s="1"/>
  <c r="N234" i="1"/>
  <c r="N248" i="1" s="1"/>
  <c r="K234" i="1"/>
  <c r="L234" i="1" s="1"/>
  <c r="O234" i="1" s="1"/>
  <c r="J234" i="1"/>
  <c r="K233" i="1"/>
  <c r="K248" i="1" s="1"/>
  <c r="J233" i="1"/>
  <c r="N230" i="1"/>
  <c r="M230" i="1"/>
  <c r="K229" i="1"/>
  <c r="I229" i="1"/>
  <c r="J229" i="1" s="1"/>
  <c r="L229" i="1" s="1"/>
  <c r="O229" i="1" s="1"/>
  <c r="K228" i="1"/>
  <c r="I228" i="1"/>
  <c r="J228" i="1" s="1"/>
  <c r="L228" i="1" s="1"/>
  <c r="O228" i="1" s="1"/>
  <c r="K227" i="1"/>
  <c r="L227" i="1" s="1"/>
  <c r="O227" i="1" s="1"/>
  <c r="J227" i="1"/>
  <c r="I227" i="1"/>
  <c r="K226" i="1"/>
  <c r="I226" i="1"/>
  <c r="J226" i="1" s="1"/>
  <c r="L226" i="1" s="1"/>
  <c r="O226" i="1" s="1"/>
  <c r="K225" i="1"/>
  <c r="J225" i="1"/>
  <c r="L225" i="1" s="1"/>
  <c r="O225" i="1" s="1"/>
  <c r="I225" i="1"/>
  <c r="K224" i="1"/>
  <c r="J224" i="1"/>
  <c r="L224" i="1" s="1"/>
  <c r="O224" i="1" s="1"/>
  <c r="K223" i="1"/>
  <c r="I223" i="1"/>
  <c r="J223" i="1" s="1"/>
  <c r="L223" i="1" s="1"/>
  <c r="O223" i="1" s="1"/>
  <c r="K222" i="1"/>
  <c r="L222" i="1" s="1"/>
  <c r="O222" i="1" s="1"/>
  <c r="J222" i="1"/>
  <c r="I222" i="1"/>
  <c r="K221" i="1"/>
  <c r="I221" i="1"/>
  <c r="J221" i="1" s="1"/>
  <c r="L221" i="1" s="1"/>
  <c r="O221" i="1" s="1"/>
  <c r="K220" i="1"/>
  <c r="J220" i="1"/>
  <c r="L220" i="1" s="1"/>
  <c r="O220" i="1" s="1"/>
  <c r="I220" i="1"/>
  <c r="K219" i="1"/>
  <c r="J219" i="1"/>
  <c r="L219" i="1" s="1"/>
  <c r="O219" i="1" s="1"/>
  <c r="I219" i="1"/>
  <c r="K218" i="1"/>
  <c r="J218" i="1"/>
  <c r="L218" i="1" s="1"/>
  <c r="O218" i="1" s="1"/>
  <c r="I218" i="1"/>
  <c r="K217" i="1"/>
  <c r="I217" i="1"/>
  <c r="J217" i="1" s="1"/>
  <c r="L217" i="1" s="1"/>
  <c r="O217" i="1" s="1"/>
  <c r="K216" i="1"/>
  <c r="I216" i="1"/>
  <c r="J216" i="1" s="1"/>
  <c r="L216" i="1" s="1"/>
  <c r="O216" i="1" s="1"/>
  <c r="K215" i="1"/>
  <c r="I215" i="1"/>
  <c r="J215" i="1" s="1"/>
  <c r="L215" i="1" s="1"/>
  <c r="O215" i="1" s="1"/>
  <c r="K214" i="1"/>
  <c r="L214" i="1" s="1"/>
  <c r="O214" i="1" s="1"/>
  <c r="J214" i="1"/>
  <c r="I214" i="1"/>
  <c r="K213" i="1"/>
  <c r="K230" i="1" s="1"/>
  <c r="I213" i="1"/>
  <c r="J213" i="1" s="1"/>
  <c r="M210" i="1"/>
  <c r="K206" i="1"/>
  <c r="L206" i="1" s="1"/>
  <c r="O206" i="1" s="1"/>
  <c r="J206" i="1"/>
  <c r="I206" i="1"/>
  <c r="K205" i="1"/>
  <c r="I205" i="1"/>
  <c r="J205" i="1" s="1"/>
  <c r="N204" i="1"/>
  <c r="J204" i="1"/>
  <c r="H204" i="1"/>
  <c r="K204" i="1" s="1"/>
  <c r="N203" i="1"/>
  <c r="N210" i="1" s="1"/>
  <c r="J203" i="1"/>
  <c r="H203" i="1"/>
  <c r="K203" i="1" s="1"/>
  <c r="N201" i="1"/>
  <c r="M201" i="1"/>
  <c r="N197" i="1"/>
  <c r="J197" i="1"/>
  <c r="H197" i="1"/>
  <c r="K197" i="1" s="1"/>
  <c r="K201" i="1" s="1"/>
  <c r="N194" i="1"/>
  <c r="M194" i="1"/>
  <c r="J194" i="1"/>
  <c r="K190" i="1"/>
  <c r="K194" i="1" s="1"/>
  <c r="J190" i="1"/>
  <c r="N187" i="1"/>
  <c r="M187" i="1"/>
  <c r="K183" i="1"/>
  <c r="J183" i="1"/>
  <c r="L183" i="1" s="1"/>
  <c r="O183" i="1" s="1"/>
  <c r="I183" i="1"/>
  <c r="K182" i="1"/>
  <c r="K187" i="1" s="1"/>
  <c r="J182" i="1"/>
  <c r="L182" i="1" s="1"/>
  <c r="M179" i="1"/>
  <c r="K179" i="1"/>
  <c r="N174" i="1"/>
  <c r="N179" i="1" s="1"/>
  <c r="K174" i="1"/>
  <c r="J174" i="1"/>
  <c r="L174" i="1" s="1"/>
  <c r="O174" i="1" s="1"/>
  <c r="K173" i="1"/>
  <c r="I173" i="1"/>
  <c r="J173" i="1" s="1"/>
  <c r="K172" i="1"/>
  <c r="L172" i="1" s="1"/>
  <c r="J172" i="1"/>
  <c r="N170" i="1"/>
  <c r="M170" i="1"/>
  <c r="K166" i="1"/>
  <c r="I166" i="1"/>
  <c r="J166" i="1" s="1"/>
  <c r="L166" i="1" s="1"/>
  <c r="O166" i="1" s="1"/>
  <c r="K165" i="1"/>
  <c r="J165" i="1"/>
  <c r="L165" i="1" s="1"/>
  <c r="O165" i="1" s="1"/>
  <c r="I165" i="1"/>
  <c r="K164" i="1"/>
  <c r="K170" i="1" s="1"/>
  <c r="J164" i="1"/>
  <c r="L164" i="1" s="1"/>
  <c r="I164" i="1"/>
  <c r="M162" i="1"/>
  <c r="N161" i="1"/>
  <c r="K161" i="1"/>
  <c r="J161" i="1"/>
  <c r="L161" i="1" s="1"/>
  <c r="O161" i="1" s="1"/>
  <c r="N160" i="1"/>
  <c r="K160" i="1"/>
  <c r="L160" i="1" s="1"/>
  <c r="O160" i="1" s="1"/>
  <c r="J160" i="1"/>
  <c r="N159" i="1"/>
  <c r="K159" i="1"/>
  <c r="J159" i="1"/>
  <c r="L159" i="1" s="1"/>
  <c r="O159" i="1" s="1"/>
  <c r="N158" i="1"/>
  <c r="K158" i="1"/>
  <c r="J158" i="1"/>
  <c r="L158" i="1" s="1"/>
  <c r="O158" i="1" s="1"/>
  <c r="N157" i="1"/>
  <c r="N162" i="1" s="1"/>
  <c r="K157" i="1"/>
  <c r="K162" i="1" s="1"/>
  <c r="J157" i="1"/>
  <c r="L157" i="1" s="1"/>
  <c r="O157" i="1" s="1"/>
  <c r="N156" i="1"/>
  <c r="K156" i="1"/>
  <c r="J156" i="1"/>
  <c r="L156" i="1" s="1"/>
  <c r="M154" i="1"/>
  <c r="M273" i="1" s="1"/>
  <c r="K150" i="1"/>
  <c r="I150" i="1"/>
  <c r="I273" i="1" s="1"/>
  <c r="N149" i="1"/>
  <c r="K149" i="1"/>
  <c r="J149" i="1"/>
  <c r="L149" i="1" s="1"/>
  <c r="O149" i="1" s="1"/>
  <c r="N148" i="1"/>
  <c r="N154" i="1" s="1"/>
  <c r="L148" i="1"/>
  <c r="O148" i="1" s="1"/>
  <c r="K148" i="1"/>
  <c r="J148" i="1"/>
  <c r="N147" i="1"/>
  <c r="K147" i="1"/>
  <c r="K154" i="1" s="1"/>
  <c r="J147" i="1"/>
  <c r="L147" i="1" s="1"/>
  <c r="M145" i="1"/>
  <c r="J145" i="1"/>
  <c r="P144" i="1"/>
  <c r="N143" i="1"/>
  <c r="J143" i="1"/>
  <c r="H143" i="1"/>
  <c r="K143" i="1" s="1"/>
  <c r="N142" i="1"/>
  <c r="N145" i="1" s="1"/>
  <c r="K142" i="1"/>
  <c r="K145" i="1" s="1"/>
  <c r="J142" i="1"/>
  <c r="H142" i="1"/>
  <c r="O266" i="1" l="1"/>
  <c r="O272" i="1" s="1"/>
  <c r="L272" i="1"/>
  <c r="L263" i="1"/>
  <c r="O259" i="1"/>
  <c r="O263" i="1" s="1"/>
  <c r="L251" i="1"/>
  <c r="J254" i="1"/>
  <c r="K210" i="1"/>
  <c r="K273" i="1" s="1"/>
  <c r="L203" i="1"/>
  <c r="L204" i="1"/>
  <c r="O204" i="1" s="1"/>
  <c r="L170" i="1"/>
  <c r="O164" i="1"/>
  <c r="O170" i="1" s="1"/>
  <c r="J179" i="1"/>
  <c r="L173" i="1"/>
  <c r="O173" i="1" s="1"/>
  <c r="L162" i="1"/>
  <c r="O156" i="1"/>
  <c r="O162" i="1" s="1"/>
  <c r="O147" i="1"/>
  <c r="L197" i="1"/>
  <c r="L213" i="1"/>
  <c r="J230" i="1"/>
  <c r="N273" i="1"/>
  <c r="L205" i="1"/>
  <c r="O205" i="1" s="1"/>
  <c r="J210" i="1"/>
  <c r="L143" i="1"/>
  <c r="O143" i="1" s="1"/>
  <c r="O172" i="1"/>
  <c r="O179" i="1" s="1"/>
  <c r="O182" i="1"/>
  <c r="O187" i="1" s="1"/>
  <c r="L187" i="1"/>
  <c r="J248" i="1"/>
  <c r="L277" i="1"/>
  <c r="L233" i="1"/>
  <c r="J170" i="1"/>
  <c r="J272" i="1"/>
  <c r="J162" i="1"/>
  <c r="J187" i="1"/>
  <c r="J201" i="1"/>
  <c r="L142" i="1"/>
  <c r="J150" i="1"/>
  <c r="L150" i="1" s="1"/>
  <c r="O150" i="1" s="1"/>
  <c r="L190" i="1"/>
  <c r="J263" i="1"/>
  <c r="O203" i="1" l="1"/>
  <c r="O210" i="1" s="1"/>
  <c r="L210" i="1"/>
  <c r="L254" i="1"/>
  <c r="O251" i="1"/>
  <c r="O254" i="1" s="1"/>
  <c r="L145" i="1"/>
  <c r="O142" i="1"/>
  <c r="O145" i="1" s="1"/>
  <c r="L201" i="1"/>
  <c r="O197" i="1"/>
  <c r="O201" i="1" s="1"/>
  <c r="O154" i="1"/>
  <c r="J154" i="1"/>
  <c r="J273" i="1" s="1"/>
  <c r="L313" i="1"/>
  <c r="O277" i="1"/>
  <c r="O313" i="1" s="1"/>
  <c r="L230" i="1"/>
  <c r="O213" i="1"/>
  <c r="O230" i="1" s="1"/>
  <c r="L179" i="1"/>
  <c r="O190" i="1"/>
  <c r="O194" i="1" s="1"/>
  <c r="L194" i="1"/>
  <c r="O233" i="1"/>
  <c r="O248" i="1" s="1"/>
  <c r="L248" i="1"/>
  <c r="L154" i="1"/>
  <c r="O273" i="1" l="1"/>
  <c r="L273" i="1"/>
  <c r="C101" i="1" l="1"/>
  <c r="C92" i="1" l="1"/>
  <c r="C71" i="1"/>
  <c r="C67" i="1"/>
  <c r="C59" i="1"/>
  <c r="C55" i="1"/>
  <c r="C45" i="1"/>
  <c r="C35" i="1"/>
  <c r="C25" i="1"/>
  <c r="C15" i="1"/>
  <c r="C7" i="1"/>
  <c r="C6" i="1" l="1"/>
  <c r="C85" i="1" s="1"/>
  <c r="C83" i="1" s="1"/>
</calcChain>
</file>

<file path=xl/sharedStrings.xml><?xml version="1.0" encoding="utf-8"?>
<sst xmlns="http://schemas.openxmlformats.org/spreadsheetml/2006/main" count="576" uniqueCount="515">
  <si>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</si>
  <si>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</si>
  <si>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</si>
  <si>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</si>
  <si>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</si>
  <si>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</si>
  <si>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</si>
  <si>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</si>
  <si>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</si>
  <si>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</si>
  <si>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</si>
  <si>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</si>
  <si>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</si>
  <si>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</si>
  <si>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</si>
  <si>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</si>
  <si>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</si>
  <si>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</si>
  <si>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</si>
  <si>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</si>
  <si>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</si>
  <si>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</si>
  <si>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</si>
  <si>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</si>
  <si>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</si>
  <si>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</si>
  <si>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</si>
  <si>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</si>
  <si>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</si>
  <si>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</si>
  <si>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</si>
  <si>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</si>
  <si>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</si>
  <si>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</si>
  <si>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</si>
  <si>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</si>
  <si>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</si>
  <si>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</si>
  <si>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</si>
  <si>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</si>
  <si>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</si>
  <si>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</si>
  <si>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</si>
  <si>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</si>
  <si>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</si>
  <si>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</si>
  <si>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</si>
  <si>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</si>
  <si>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</si>
  <si>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</si>
  <si>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</si>
  <si>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</si>
  <si>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</si>
  <si>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</si>
  <si>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</si>
  <si>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</si>
  <si>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</si>
  <si>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</si>
  <si>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</si>
  <si>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</si>
  <si>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</si>
  <si>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</si>
  <si>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</si>
  <si>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</si>
  <si>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</si>
  <si>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</si>
  <si>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</si>
  <si>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</si>
  <si>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</si>
  <si>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</si>
  <si>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</si>
  <si>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</si>
  <si>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</si>
  <si>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</si>
  <si>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</si>
  <si>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</si>
  <si>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Órgano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</si>
  <si>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</si>
  <si>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</si>
  <si>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</si>
  <si>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</si>
  <si>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</si>
  <si>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</si>
  <si>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</si>
  <si>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</si>
  <si>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</si>
  <si>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</si>
  <si>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</si>
  <si>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</si>
  <si>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</si>
  <si>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SUELDOS BASE AL PERSONAL PERMANENTE</t>
  </si>
  <si>
    <t>COMBUSTIBLES, LUBRICANTES Y ADITIVOS</t>
  </si>
  <si>
    <t>CONSTRUCCIÓN DE OBRAS DE URBANIZACIÓN EN LOTES</t>
  </si>
  <si>
    <t>CHOFER</t>
  </si>
  <si>
    <t xml:space="preserve">ATENCION CIUDADANA </t>
  </si>
  <si>
    <t xml:space="preserve">IGUALDAD Y EQUIDAD DE GENERO </t>
  </si>
  <si>
    <t xml:space="preserve">INVERSION PARA EL DESARROLLO SOCIAL </t>
  </si>
  <si>
    <t xml:space="preserve">MUNICIPIO SALUDABLE Y BIENESTAR </t>
  </si>
  <si>
    <t xml:space="preserve">TRANSPARENCIA EN LA APLICACIÓN DE LOS RECURSOS </t>
  </si>
  <si>
    <t xml:space="preserve">APLICACIÓN DE LA JUSTICIA Y SEGURIDAD PUBLICA </t>
  </si>
  <si>
    <t xml:space="preserve">ALIANZAS PARA EL LOGRO DE METAS </t>
  </si>
  <si>
    <t>ASESOR JURIDICO</t>
  </si>
  <si>
    <t xml:space="preserve">VESTUARIO Y UNIFORMES, ENERGIA ELECTRICA </t>
  </si>
  <si>
    <t xml:space="preserve">AGUA LIMPIA PARA TODOS </t>
  </si>
  <si>
    <t>DIRECTOR DE PROTECCION CIVIL</t>
  </si>
  <si>
    <t xml:space="preserve">FONDO GENERAL DE PARTICIPACIONES </t>
  </si>
  <si>
    <t>MUNICIPIO DE PEDRO ASCENCIO ALQUISIRAS; GUERRERO</t>
  </si>
  <si>
    <t>PRESIDENTA MUNICIPAL</t>
  </si>
  <si>
    <t>SECRETARIO GENERAL</t>
  </si>
  <si>
    <t>SINDICO PROCURADOR</t>
  </si>
  <si>
    <t>DIRECTOR DE COMUNICACIÓN</t>
  </si>
  <si>
    <t>REGIDOR DE OBRAS PÚBLICAS Y DESARROLLO URBANO</t>
  </si>
  <si>
    <t>REGIDOR DE DESARROLLO RURAL Y ATENCIÓN A MIGRANTES</t>
  </si>
  <si>
    <t>REGIDORA DE MEDIO MEDIO AMBIENTE, RECURSOS NATURALES, COMERCIO Y ABASTO POPULAR</t>
  </si>
  <si>
    <t>DIRECTOR DE DESARROLLO RURAL</t>
  </si>
  <si>
    <t>DIRECTOR DE OBRAS PÚBLICAS</t>
  </si>
  <si>
    <t>OFICIAL DE REGISTRO CIVIL</t>
  </si>
  <si>
    <t>SECRETARIA</t>
  </si>
  <si>
    <t>DIRECTOR DE CATASTRO</t>
  </si>
  <si>
    <t>CONTADOR INTERNO</t>
  </si>
  <si>
    <t>TESORERO MUNICIPAL</t>
  </si>
  <si>
    <t>AUXILIAR DE TESORERIA</t>
  </si>
  <si>
    <t>SECRETARIA DE TESORERIA</t>
  </si>
  <si>
    <t>SERVICIOS</t>
  </si>
  <si>
    <t>CARTERO</t>
  </si>
  <si>
    <t>INTENDETE DEL ZOCALO</t>
  </si>
  <si>
    <t>AUXILIAR DE COMERCIO Y ABASTO POPULAR</t>
  </si>
  <si>
    <t>INTENDENTE DE LA ESC. PRIM. DE IXTLAHUACATENGO</t>
  </si>
  <si>
    <t xml:space="preserve">INTENDENTE DE CALLES PRINCIPALES </t>
  </si>
  <si>
    <t>INTENDENTE DEL JARDIN DE NIÑOS</t>
  </si>
  <si>
    <t>ENLACE DE BIENESTAR</t>
  </si>
  <si>
    <t>DIRECTORA DE TRANSPARENCIA</t>
  </si>
  <si>
    <t>DIRECTORA DE LA MUJER</t>
  </si>
  <si>
    <t xml:space="preserve">DIRECTOR DE EVALUACION </t>
  </si>
  <si>
    <t>RECEPCIONISTA</t>
  </si>
  <si>
    <t>AUXILIAR DE BIENESTAR</t>
  </si>
  <si>
    <t>LOCUTOR</t>
  </si>
  <si>
    <t>SECRETARIA DEL DIF</t>
  </si>
  <si>
    <t>DIRECTOR DE AGUA POTABLE</t>
  </si>
  <si>
    <t>SUBDIRECTOR DE AGUA POTABLE</t>
  </si>
  <si>
    <t>AUX. DE AGUA POTABLE</t>
  </si>
  <si>
    <t>TRANSITO MUNICIPAL</t>
  </si>
  <si>
    <t>DIRECTOR DE MANTENIMIENTO DE ALUMBRADO PBLICO</t>
  </si>
  <si>
    <t>AUX. PROTECCION CIVIL</t>
  </si>
  <si>
    <t>CHOFER DE AMBULANCIA</t>
  </si>
  <si>
    <t>ASESOR DE PROTECCION CIVIL</t>
  </si>
  <si>
    <t>DIRECTOR DE PREVENCION DEL DELITO</t>
  </si>
  <si>
    <t>ASESOR DEPREVENCION DEL DELITO</t>
  </si>
  <si>
    <t>MECANICO DE SEGURIDAD</t>
  </si>
  <si>
    <t>TOTAL:</t>
  </si>
  <si>
    <t>AUXILIAR DE DESARROLLO RURAL</t>
  </si>
  <si>
    <t>DIRECTORA DE SERVICIOS GENERALES</t>
  </si>
  <si>
    <t>MAESTRO DE COLEGIO DE BACHILLERES</t>
  </si>
  <si>
    <t>DIRECTORA DEL DIF</t>
  </si>
  <si>
    <t xml:space="preserve">DOCTORA </t>
  </si>
  <si>
    <t xml:space="preserve">PRESIDENCIA </t>
  </si>
  <si>
    <t>AUXILIAR DE SINDICATURA</t>
  </si>
  <si>
    <t>REGIDORA DE BIENESTAR Y ATENCION A NIÑA, NIÑOS Y ADOLECENTES</t>
  </si>
  <si>
    <t>REGIDOR DE EDUCACIÓN, JUVENTUD, RECREACIÓN Y DEPORTES</t>
  </si>
  <si>
    <t>REGIDORA DE LA MUJER, SALUD PUBLICA Y ASISTENCIA SOCIAL</t>
  </si>
  <si>
    <t>AUXILIAR DE REGISTRO CIVIL</t>
  </si>
  <si>
    <t>ING. DE OBRA PUBLICA</t>
  </si>
  <si>
    <t>AUXILIAR DEL DIF</t>
  </si>
  <si>
    <t>INTENDENTE DE CALLES</t>
  </si>
  <si>
    <t>DIRECTOR DE MIGRANTES</t>
  </si>
  <si>
    <t>DIRECTORA DE EVENTOS Y ESPECTACULOS</t>
  </si>
  <si>
    <t xml:space="preserve">SUBDIRECTOR DE COMUNICACIÓN </t>
  </si>
  <si>
    <t>AUXILIAR  DE LA DIRECCION DE LA MUJER</t>
  </si>
  <si>
    <t>SEGURIDAD PUBLICA</t>
  </si>
  <si>
    <t>DIRECTOR DE TRANSITO MUNICIPAL</t>
  </si>
  <si>
    <t>ASESOR DE TRANSITO</t>
  </si>
  <si>
    <t>AUXILIAR DE PROTECCION CIVIL</t>
  </si>
  <si>
    <t>INTENDENTE DE PROTECCION CIVIL</t>
  </si>
  <si>
    <t>SUB DIRECTOR DE PREVENCIO DEL DELITO</t>
  </si>
  <si>
    <t>AUXILIAR DE PREVENCION DEL DELITO</t>
  </si>
  <si>
    <t>Presupuesto de Egresos para el Ejercicio Fiscal 2026</t>
  </si>
  <si>
    <t>6Presupuesto de Egresos para el Ejercicio Fiscal 2026</t>
  </si>
  <si>
    <t>PRESUPUESTO EGRESOS 2026</t>
  </si>
  <si>
    <t>TABULADOR DE SUELDOS EJERCICIO FISCAL 2026</t>
  </si>
  <si>
    <t>No.</t>
  </si>
  <si>
    <t>NOMBRE</t>
  </si>
  <si>
    <t>ALTA</t>
  </si>
  <si>
    <t>C. U. R. P.</t>
  </si>
  <si>
    <t xml:space="preserve">R F C </t>
  </si>
  <si>
    <t>CATEGORIA</t>
  </si>
  <si>
    <t>DIAS</t>
  </si>
  <si>
    <t>SUELDO</t>
  </si>
  <si>
    <t xml:space="preserve">TABULADOR MENSUAL </t>
  </si>
  <si>
    <t xml:space="preserve">PERCEPCION ANUAL </t>
  </si>
  <si>
    <t>AGUINALDO</t>
  </si>
  <si>
    <t>PERCEPCION</t>
  </si>
  <si>
    <t>CREDITO AL</t>
  </si>
  <si>
    <t>I.S.R.</t>
  </si>
  <si>
    <t>ALCANCE</t>
  </si>
  <si>
    <t>Prog</t>
  </si>
  <si>
    <t>TRABAJADOS</t>
  </si>
  <si>
    <t>DIARIO</t>
  </si>
  <si>
    <t>TOTAL</t>
  </si>
  <si>
    <t>SALARIO</t>
  </si>
  <si>
    <t>LIQUIDO</t>
  </si>
  <si>
    <t>AUSTREBERTA LOPEZ ROGEL</t>
  </si>
  <si>
    <t>LORA 871006MGRPGS11</t>
  </si>
  <si>
    <t>LORA871006BM4</t>
  </si>
  <si>
    <t>ABELARDO LOPEZ BASAVE</t>
  </si>
  <si>
    <t>LOBA661130HVZPSB01</t>
  </si>
  <si>
    <t>LOBA661130Q90</t>
  </si>
  <si>
    <t xml:space="preserve">SINDICATURA </t>
  </si>
  <si>
    <t>VIRGILIO SOLANO VERGARA</t>
  </si>
  <si>
    <t>SOVV961111HGRLRR08</t>
  </si>
  <si>
    <t>SOVV961111BV9</t>
  </si>
  <si>
    <t>CESAR EMANUEL RAMOS PATRICIO</t>
  </si>
  <si>
    <t>RAPC960418HGRMTS07</t>
  </si>
  <si>
    <t>RAPC960418I26</t>
  </si>
  <si>
    <t>DAVID LECONA TENA</t>
  </si>
  <si>
    <t>LETD910119HDFCNV03</t>
  </si>
  <si>
    <t>LETD910119VC9</t>
  </si>
  <si>
    <t>FRANCISCO BAHENA BAHENA</t>
  </si>
  <si>
    <t>BABF810418HGRHHR07</t>
  </si>
  <si>
    <t>BABF810418UF5</t>
  </si>
  <si>
    <t xml:space="preserve">REGIDORES </t>
  </si>
  <si>
    <t>ADELFO QUEZADA REYES</t>
  </si>
  <si>
    <t>QURA910927HGRZYD03</t>
  </si>
  <si>
    <t>QURA910927FY3</t>
  </si>
  <si>
    <t>HUMBERTO TRUJILLO SOTELO</t>
  </si>
  <si>
    <t>TUSH660429HGRRTM05</t>
  </si>
  <si>
    <t>TUSH660429JP8</t>
  </si>
  <si>
    <t>SATURNINA CEINAIDA ALATORRE BARRERA</t>
  </si>
  <si>
    <t>AABS490604MGRLRT01</t>
  </si>
  <si>
    <t>AABS490604EN4</t>
  </si>
  <si>
    <t>ORTIZ FLORES DEYSI ELENA</t>
  </si>
  <si>
    <t>OIFD980704MGRRLY01</t>
  </si>
  <si>
    <t>OIFD980704QB2</t>
  </si>
  <si>
    <t>CELIA MALDONADO HERNANDEZ</t>
  </si>
  <si>
    <t>MAHC791221MJCLRL03</t>
  </si>
  <si>
    <t>MAHC791221MJ5</t>
  </si>
  <si>
    <t>RUFINA GARCIA ESPINOZA</t>
  </si>
  <si>
    <t>GAER780719MGRRSF01</t>
  </si>
  <si>
    <t>GAER780719AL1</t>
  </si>
  <si>
    <t xml:space="preserve">DESARROLLO RURAL </t>
  </si>
  <si>
    <t>FERNANDO FIGUEROA SALGADO</t>
  </si>
  <si>
    <t>FISF771013HGRGLR03</t>
  </si>
  <si>
    <t>FISF771013V46</t>
  </si>
  <si>
    <t>GENARO RAMIREZ AVILEZ</t>
  </si>
  <si>
    <t>RAAG711202HGRMVN00</t>
  </si>
  <si>
    <t>RAAG711202AE3</t>
  </si>
  <si>
    <t>GERARDO REYES FIGUEROA</t>
  </si>
  <si>
    <t>REFG870831HGRYGR09</t>
  </si>
  <si>
    <t>REFG870831EP9</t>
  </si>
  <si>
    <t xml:space="preserve">OBRAS PUBLICAS </t>
  </si>
  <si>
    <t>JOSE MANUEL REYES MARTINEZ</t>
  </si>
  <si>
    <t>REMM971019HGRYRN04</t>
  </si>
  <si>
    <t>REMM971019KU8</t>
  </si>
  <si>
    <t>REYNEL FLORES VILLALOBOS</t>
  </si>
  <si>
    <t>FOVR731014HGRLLY08</t>
  </si>
  <si>
    <t>FOVR731014EA5</t>
  </si>
  <si>
    <t>JUAN CARLOS SANCHEZ BENITEZ</t>
  </si>
  <si>
    <t>SABJ990718HGRNNN03</t>
  </si>
  <si>
    <t>SABJ990718889</t>
  </si>
  <si>
    <t xml:space="preserve">REGISTRO CIVIL </t>
  </si>
  <si>
    <t>BLANCA ESTELA FIGUEROA SALGADO</t>
  </si>
  <si>
    <t>FISB720616MGRGLL08</t>
  </si>
  <si>
    <t>FISB720616NR2</t>
  </si>
  <si>
    <t>PRISCILA AGUILAR SANCHEZ</t>
  </si>
  <si>
    <t>AUSP010104MGRGNRA7</t>
  </si>
  <si>
    <t>AUSP0101047W1</t>
  </si>
  <si>
    <t xml:space="preserve">CATASTRO </t>
  </si>
  <si>
    <t>EMILIO JAIME FLORES REYES</t>
  </si>
  <si>
    <t>FORE900405HMCLYM09</t>
  </si>
  <si>
    <t>FORE900405EP4</t>
  </si>
  <si>
    <t xml:space="preserve">CONTRALORIA </t>
  </si>
  <si>
    <t>EMILIANO AGUSTIN WENCES</t>
  </si>
  <si>
    <t>AUWE820808HGRGNM03</t>
  </si>
  <si>
    <t>AUWE820808QHA</t>
  </si>
  <si>
    <t xml:space="preserve">TESORERIA </t>
  </si>
  <si>
    <t>JUAN TRUJILLO FLORES</t>
  </si>
  <si>
    <t>TUFJ920504HGRRLN06</t>
  </si>
  <si>
    <t>TUFJ920504DJ5</t>
  </si>
  <si>
    <t>NOHELIA FLORES FLORES</t>
  </si>
  <si>
    <t>FOFN650712MGRLLH00</t>
  </si>
  <si>
    <t>FOFN650712PEA</t>
  </si>
  <si>
    <t>ESMERALDA FLORES SANCHEZ</t>
  </si>
  <si>
    <t>FOSE011103MGRLNSA8</t>
  </si>
  <si>
    <t>FOSE011103MA5</t>
  </si>
  <si>
    <t>ROSELIA URQUIZA MORALES</t>
  </si>
  <si>
    <t>UUMR780814MGRRRS10</t>
  </si>
  <si>
    <t>UUMR780814H74</t>
  </si>
  <si>
    <t xml:space="preserve">SERVICIOS GENERALES </t>
  </si>
  <si>
    <t>EDGAR REYES MARTINEZ</t>
  </si>
  <si>
    <t>REME940211HGRYRD05</t>
  </si>
  <si>
    <t>REME940211TT1</t>
  </si>
  <si>
    <t>JONATHAN GONZALEZ ORTIZ</t>
  </si>
  <si>
    <t>GOOJ000114HGRNRNA3</t>
  </si>
  <si>
    <t>GOOJ000114PZ5</t>
  </si>
  <si>
    <t>MARIO FLORES MENDOZA</t>
  </si>
  <si>
    <t>FOMM720120HGRLNR01</t>
  </si>
  <si>
    <t>FOMM720120NA3</t>
  </si>
  <si>
    <t>MIREYA ORTIZ REYES</t>
  </si>
  <si>
    <t>OIRM830707MGRRYR05</t>
  </si>
  <si>
    <t>OIRM830707FW7</t>
  </si>
  <si>
    <t xml:space="preserve">EDITH SOLANO RIOS </t>
  </si>
  <si>
    <t>SORE650916MGRLSD07</t>
  </si>
  <si>
    <t>SORE650916UZ7</t>
  </si>
  <si>
    <t>FRANSELIA DELGADO FLORES</t>
  </si>
  <si>
    <t>DEFF730427MGRLLR00</t>
  </si>
  <si>
    <t>DEFF730427LJ0</t>
  </si>
  <si>
    <t>PORFIRIA BERNAL PEREZ</t>
  </si>
  <si>
    <t>BEPP910915MMCRRR07</t>
  </si>
  <si>
    <t>BEPP910915DU7</t>
  </si>
  <si>
    <t>ANA DELIA VARGAS VARGAS</t>
  </si>
  <si>
    <t>VAVA880423MGRRRN08</t>
  </si>
  <si>
    <t>VAVA880423MC5</t>
  </si>
  <si>
    <t>MA. NEREIDA TRUJILLO SOTELO</t>
  </si>
  <si>
    <t>TUSN730514MGRRTR06</t>
  </si>
  <si>
    <t>TUSN7305145Q0</t>
  </si>
  <si>
    <t xml:space="preserve">ANTONIA TRUJILLO DIAZ </t>
  </si>
  <si>
    <t>TUDA670613MGRRZN08</t>
  </si>
  <si>
    <t>TUDA670613M17</t>
  </si>
  <si>
    <t xml:space="preserve">REYNA CAROLINA ALVAREZ ZARZA </t>
  </si>
  <si>
    <t>AAZR680527MGRLRY00</t>
  </si>
  <si>
    <t>AAZR680527IM0</t>
  </si>
  <si>
    <t>ANGEL BAHENA SOLANO</t>
  </si>
  <si>
    <t>BASA800218HGRHLN08</t>
  </si>
  <si>
    <t>BASA8002187NA</t>
  </si>
  <si>
    <t>ANGEL MARTINEZ SANCHEZ</t>
  </si>
  <si>
    <t>MASA990927HGRRNN08</t>
  </si>
  <si>
    <t>MASA990927PG8</t>
  </si>
  <si>
    <t>ROGELIA DELGADO ROMERO</t>
  </si>
  <si>
    <t>DERR020227MGRLMGA2</t>
  </si>
  <si>
    <t>DERR020227</t>
  </si>
  <si>
    <t>ERIKA FLORES MARTINEZ</t>
  </si>
  <si>
    <t>FOME740324MGRLRR15</t>
  </si>
  <si>
    <t>FOME740324767</t>
  </si>
  <si>
    <t>VICTORINA GAMA MAGADAN</t>
  </si>
  <si>
    <t>GAMV910523MGRMGC03</t>
  </si>
  <si>
    <t>GAMV910523US6</t>
  </si>
  <si>
    <t xml:space="preserve">MANUEL SOTO BAHENA </t>
  </si>
  <si>
    <t>SOBM970124HGRTHN00</t>
  </si>
  <si>
    <t>SOBM970124AK8</t>
  </si>
  <si>
    <t xml:space="preserve">ENLACE MUNICIPAL </t>
  </si>
  <si>
    <t>ROSA MARIA ARANDA MEDINA</t>
  </si>
  <si>
    <t>AAMR420430MGRRDS07</t>
  </si>
  <si>
    <t>AAMR4204309Y8</t>
  </si>
  <si>
    <t>ALMA DELIA LAGUNAS OCON</t>
  </si>
  <si>
    <t>LAOA880206MGRGCL03</t>
  </si>
  <si>
    <t>LAOA880206KQ2</t>
  </si>
  <si>
    <t>FRANCISCO GARCIA SOTELO</t>
  </si>
  <si>
    <t>GASF670402HGRRTR06</t>
  </si>
  <si>
    <t>GASF670402JI2</t>
  </si>
  <si>
    <t>ERICA SOLANO ABARCA</t>
  </si>
  <si>
    <t>SOAE870423MGRLBR00</t>
  </si>
  <si>
    <t>SOAE870423AN0</t>
  </si>
  <si>
    <t>VERONICA URQUIZA SANCHEZ</t>
  </si>
  <si>
    <t>UUSV911109MGRRNR06</t>
  </si>
  <si>
    <t>UUSV911109166</t>
  </si>
  <si>
    <t xml:space="preserve">MARIA ALTAGRACIA SOTELO BAHENA </t>
  </si>
  <si>
    <t>SOBA830106MGRTHL04</t>
  </si>
  <si>
    <t>SOBA830106R70</t>
  </si>
  <si>
    <t>PINZON HERACLEO JOSE BARDOMIANO</t>
  </si>
  <si>
    <t>PIHB741109HGRNRR08</t>
  </si>
  <si>
    <t>PIHB741109CDA</t>
  </si>
  <si>
    <t>OFELIO BUSTAMANTE ROMAN</t>
  </si>
  <si>
    <t>BURO910402HGRSMF07</t>
  </si>
  <si>
    <t>BURO910402G36</t>
  </si>
  <si>
    <t>DORICELA ORTIZ FLORES</t>
  </si>
  <si>
    <t>OIFD840408MGRRLR05</t>
  </si>
  <si>
    <t>OIFD840408DS7</t>
  </si>
  <si>
    <t>FRANCISCO ORTIZ FLORES</t>
  </si>
  <si>
    <t>OIFF870114HGRRLR05</t>
  </si>
  <si>
    <t>OIFF870114L8A</t>
  </si>
  <si>
    <t>HUGO LECONA TENA</t>
  </si>
  <si>
    <t>LETH880705HGRCNG05</t>
  </si>
  <si>
    <t>LETH8807059P3</t>
  </si>
  <si>
    <t>ASMINDA FLORES VILLALOBOS</t>
  </si>
  <si>
    <t>FOVA760523MGRLLS11</t>
  </si>
  <si>
    <t>FOVA760523SL4</t>
  </si>
  <si>
    <t xml:space="preserve">JUDITH MAGDALENA SOTELO BAHENA </t>
  </si>
  <si>
    <t>SOBJ971230MGRTHD08</t>
  </si>
  <si>
    <t>SOBJ971230MJ2</t>
  </si>
  <si>
    <t xml:space="preserve">MA ISSABEL GOMEZ BAHENA </t>
  </si>
  <si>
    <t>GOBM871209MGRMHS02</t>
  </si>
  <si>
    <t>GOBI871209TB7</t>
  </si>
  <si>
    <t>AUXILIAR DE ESPECTACULOS</t>
  </si>
  <si>
    <t>EQUIDAD DE GENERO (INMUJERES)</t>
  </si>
  <si>
    <t>MA. NOELIA MARTINEZ ABARCA</t>
  </si>
  <si>
    <t>MAAN670424MGRRBL01</t>
  </si>
  <si>
    <t>MAAN6704249V4</t>
  </si>
  <si>
    <t>TERESA DE JESUS BAHENA BAHENA</t>
  </si>
  <si>
    <t>BABT771015MGRHHR07</t>
  </si>
  <si>
    <t>BABT7710157K6</t>
  </si>
  <si>
    <t xml:space="preserve">DIF MUNICIPAL </t>
  </si>
  <si>
    <t>REYNA LISET SOTELO GONZALEZ</t>
  </si>
  <si>
    <t>SOGR920714MGRTNY09</t>
  </si>
  <si>
    <t>SOGR9207148V5</t>
  </si>
  <si>
    <t xml:space="preserve">LILIANA FLORES ROGEL </t>
  </si>
  <si>
    <t>FORL980316MGRLGL07</t>
  </si>
  <si>
    <t>FORL980316DP2</t>
  </si>
  <si>
    <t xml:space="preserve">AGUA POTABLE </t>
  </si>
  <si>
    <t>BONIFACIO FLORES FLORES</t>
  </si>
  <si>
    <t>FOFB720605HGRLLN01</t>
  </si>
  <si>
    <t>FOFB7206054E1</t>
  </si>
  <si>
    <t>MELQUIADES BAUTISTA PEREZ</t>
  </si>
  <si>
    <t>BAPM641212HGRTRL07</t>
  </si>
  <si>
    <t>BAPM641212C44</t>
  </si>
  <si>
    <t>CARLOS BARRIOS SANCHEZ</t>
  </si>
  <si>
    <t>BASC630813HGRRNR08</t>
  </si>
  <si>
    <t>BASC630813T35</t>
  </si>
  <si>
    <t xml:space="preserve">TOTAL PARTICIPACIONES </t>
  </si>
  <si>
    <t>FREDY SANCHEZ DELGADO</t>
  </si>
  <si>
    <t>SADF9610331HGRNLR01</t>
  </si>
  <si>
    <t>SADF9610318L1</t>
  </si>
  <si>
    <t>MOICES TRUJILLO BAHENA</t>
  </si>
  <si>
    <t>TUBM961201HGRRHC00</t>
  </si>
  <si>
    <t>TUBM961201DP7</t>
  </si>
  <si>
    <t xml:space="preserve">JESUS CANDELARIO HURTADO CONTRERAS </t>
  </si>
  <si>
    <t>HUCJ711116HGRRNS07</t>
  </si>
  <si>
    <t>HUCJ711116M57</t>
  </si>
  <si>
    <t>BERNARDINO MIGUEL ORTIZ RAMIREZ</t>
  </si>
  <si>
    <t>OIRB530520HGRRMR09</t>
  </si>
  <si>
    <t>OIRB530520PV0</t>
  </si>
  <si>
    <t xml:space="preserve">JOEL BENITEZ MORALES </t>
  </si>
  <si>
    <t>BEMJ830713HGRNRL06</t>
  </si>
  <si>
    <t>BEMJ830713APA</t>
  </si>
  <si>
    <t>ORLANDO BRITO GARCIA</t>
  </si>
  <si>
    <t>BIGO930520HGRRRR03</t>
  </si>
  <si>
    <t>BIGO930520E66</t>
  </si>
  <si>
    <t>REYNEL BRITO GARCIA</t>
  </si>
  <si>
    <t>BIGR950207HGRRRY01</t>
  </si>
  <si>
    <t>BIGR950207IG5</t>
  </si>
  <si>
    <t xml:space="preserve">VIRGILIO SOLANO BAILON </t>
  </si>
  <si>
    <t>SOBV691127HGRLLR01</t>
  </si>
  <si>
    <t>SOBV691127UQA</t>
  </si>
  <si>
    <t>IDALIN BHENA MARTINEZ</t>
  </si>
  <si>
    <t>BAMI780519HGRHRD00</t>
  </si>
  <si>
    <t>BAMI780519IJ4</t>
  </si>
  <si>
    <t>REYNEL FLORES CASTAÑEDA</t>
  </si>
  <si>
    <t>FOCR910405HGRLSY03</t>
  </si>
  <si>
    <t>FOCR910405EB7</t>
  </si>
  <si>
    <t>RAUL CONTRERAS GOMEZ</t>
  </si>
  <si>
    <t>COGR820330HGRNML00</t>
  </si>
  <si>
    <t>COGR820330P86</t>
  </si>
  <si>
    <t>FILIMON ROGEL RODRIGUEZ</t>
  </si>
  <si>
    <t>RORF840427HGRGDL06</t>
  </si>
  <si>
    <t>RORF840427689</t>
  </si>
  <si>
    <t>MARCELINO VILLEGAS HERNANDEZ</t>
  </si>
  <si>
    <t>VIHM910101HGRLRR00</t>
  </si>
  <si>
    <t>VIHM910101P80</t>
  </si>
  <si>
    <t>EDILBERTO JOSE ORTIZ HERNANDEZ</t>
  </si>
  <si>
    <t>OIHE680317HGRRRD01</t>
  </si>
  <si>
    <t>OIHE680317V51</t>
  </si>
  <si>
    <t>LUCAS LEODORO RAMIREZ TERAN</t>
  </si>
  <si>
    <t>RATL841018HGRMRC09</t>
  </si>
  <si>
    <t>RATL841018LQ9</t>
  </si>
  <si>
    <t xml:space="preserve">ROSENDO LUCIO BAHENA </t>
  </si>
  <si>
    <t>LUBR840427HGRCHS07</t>
  </si>
  <si>
    <t>LUBR8404274I5</t>
  </si>
  <si>
    <t>MAURICIO RAMIREZ HERNANDEZ</t>
  </si>
  <si>
    <t>RAHM020922HGRMRRA9</t>
  </si>
  <si>
    <t>RAHM020922B6A</t>
  </si>
  <si>
    <t>MA. ISABEL CASTAÑEDA BELTRAN</t>
  </si>
  <si>
    <t>CABI930210MGRSLS09</t>
  </si>
  <si>
    <t>CABI930210NA4</t>
  </si>
  <si>
    <t>JAVIER REYES MARTINEZ</t>
  </si>
  <si>
    <t>REMJ660417HGRYRV03</t>
  </si>
  <si>
    <t>REMJ6604178C6</t>
  </si>
  <si>
    <t>GLORIA VERGARA DELGADO</t>
  </si>
  <si>
    <t>VEDG750429MGRRLL07</t>
  </si>
  <si>
    <t>VEDG750429GX1</t>
  </si>
  <si>
    <t>MARIA DEL ROSARIO GOMEZ BAHENA</t>
  </si>
  <si>
    <t>GOBR860908MGRMHS09</t>
  </si>
  <si>
    <t>GOBR860908QZ8</t>
  </si>
  <si>
    <t>RUBEN BALMACEDA CRUZ</t>
  </si>
  <si>
    <t>BACR770512HGRLRB02</t>
  </si>
  <si>
    <t>BACR770512182</t>
  </si>
  <si>
    <t>SINDULFO JULIAN ALQUISIRAS OCAMPO</t>
  </si>
  <si>
    <t>AUOS970128HGRLCN00</t>
  </si>
  <si>
    <t>AUOS970128F79</t>
  </si>
  <si>
    <t>EDUARDO LIRA VILLEGAS</t>
  </si>
  <si>
    <t>LIVE930129HGRRLD08</t>
  </si>
  <si>
    <t>LIVE9301298A6</t>
  </si>
  <si>
    <t>NOE SOTELO SOTELO</t>
  </si>
  <si>
    <t>SOSN931102HGRTTX00</t>
  </si>
  <si>
    <t>SOSN931102Q32</t>
  </si>
  <si>
    <t xml:space="preserve">HEVER BAHENA TAPIA </t>
  </si>
  <si>
    <t>BATH870323MGRHPV03</t>
  </si>
  <si>
    <t>BATH870323FH2</t>
  </si>
  <si>
    <t>TOMAS SUAREZ CHAVEZ</t>
  </si>
  <si>
    <t>SUCT900730HDFRHM05</t>
  </si>
  <si>
    <t>SUCT9007305G9</t>
  </si>
  <si>
    <t>GILES BAHENA DIANA AVIT</t>
  </si>
  <si>
    <t>GIBD941228MGRLHN03</t>
  </si>
  <si>
    <t>GIBD9412281CA</t>
  </si>
  <si>
    <t>MAYRA SOLANO ABARCA</t>
  </si>
  <si>
    <t>SOAM830218MGRLBY08</t>
  </si>
  <si>
    <t>SOAM830218EZA</t>
  </si>
  <si>
    <t>GILEZ MADRID GONZALO</t>
  </si>
  <si>
    <t>GIMG851114HGRLDN06</t>
  </si>
  <si>
    <t>GIMG851114G2A</t>
  </si>
  <si>
    <t>BERNARDO GOMEZ BAHENA</t>
  </si>
  <si>
    <t>GOBB930820HGRMHR05</t>
  </si>
  <si>
    <t>GOBB930820ED9</t>
  </si>
  <si>
    <t xml:space="preserve">ELIAS SALGADO OCAMPO </t>
  </si>
  <si>
    <t>SAOE760322HGRLCL09</t>
  </si>
  <si>
    <t>SAOE760322</t>
  </si>
  <si>
    <t xml:space="preserve">ARISTEO BALMACEDA CONTRERAS </t>
  </si>
  <si>
    <t>BACA980518HGRLNR06</t>
  </si>
  <si>
    <t>BACA980518TP9</t>
  </si>
  <si>
    <t xml:space="preserve">SUB DIRECTOR PROTECCION CIVIL </t>
  </si>
  <si>
    <t xml:space="preserve">MARTINIANO PARRA CERVANTES </t>
  </si>
  <si>
    <t>PACM620802HGRRRR02</t>
  </si>
  <si>
    <t>PACM620802TC6</t>
  </si>
  <si>
    <t xml:space="preserve">DIRECTOR DE SEGURIDAD </t>
  </si>
  <si>
    <t xml:space="preserve">LEONEL LABRA SOLANO </t>
  </si>
  <si>
    <t>LASL900224HGRBLN05</t>
  </si>
  <si>
    <t>LASL900224EKA</t>
  </si>
  <si>
    <t xml:space="preserve">TOTAL SEGURIDAD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</si>
</sst>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&quot;$&quot;* #,##0.00_);_(&quot;$&quot;* \(#,##0.00\);_(&quot;$&quot;* &quot;-&quot;??_);_(@_)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8"/>
      <color rgb="FF0000FF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color rgb="FFFF9900"/>
      <name val="Arial Nova"/>
      <family val="2"/>
    </font>
    <font>
      <b/>
      <sz val="14"/>
      <color theme="1"/>
      <name val="Arial Nova"/>
      <family val="2"/>
    </font>
    <font>
      <b/>
      <sz val="11"/>
      <color theme="1"/>
      <name val="Arial Nova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sz val="10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10"/>
      <name val="Arial Narrow"/>
      <family val="2"/>
    </font>
    <font>
      <b/>
      <sz val="10"/>
      <name val="Bradley Hand ITC"/>
      <family val="4"/>
    </font>
    <font>
      <b/>
      <sz val="10"/>
      <name val="Book Antiqua"/>
      <family val="1"/>
    </font>
    <font>
      <b/>
      <sz val="10"/>
      <name val="Arial"/>
      <family val="2"/>
    </font>
    <font>
      <sz val="9"/>
      <color theme="1"/>
      <name val="Tahoma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0625">
        <bgColor theme="0" tint="-0.34998626667073579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9" fontId="10" fillId="0" borderId="0" xfId="0" applyNumberFormat="1" applyFont="1"/>
    <xf numFmtId="165" fontId="8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3" fillId="0" borderId="0" xfId="0" applyFont="1"/>
    <xf numFmtId="0" fontId="18" fillId="0" borderId="9" xfId="3" applyNumberFormat="1" applyFont="1" applyBorder="1" applyAlignment="1">
      <alignment horizontal="left" vertical="center" wrapText="1" indent="1"/>
    </xf>
    <xf numFmtId="43" fontId="17" fillId="0" borderId="9" xfId="3" applyNumberFormat="1" applyFont="1" applyBorder="1" applyAlignment="1">
      <alignment horizontal="right" vertical="center"/>
    </xf>
    <xf numFmtId="43" fontId="17" fillId="0" borderId="9" xfId="4" applyNumberFormat="1" applyFont="1" applyFill="1" applyBorder="1" applyAlignment="1">
      <alignment vertical="center"/>
    </xf>
    <xf numFmtId="0" fontId="18" fillId="0" borderId="11" xfId="3" applyNumberFormat="1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8" fillId="2" borderId="9" xfId="3" applyNumberFormat="1" applyFont="1" applyFill="1" applyBorder="1" applyAlignment="1">
      <alignment horizontal="left" vertical="center" wrapText="1" indent="1"/>
    </xf>
    <xf numFmtId="0" fontId="18" fillId="0" borderId="9" xfId="3" applyNumberFormat="1" applyFont="1" applyFill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8" fillId="0" borderId="9" xfId="3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3" fontId="17" fillId="2" borderId="9" xfId="3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center" vertical="center" wrapText="1"/>
    </xf>
    <xf numFmtId="0" fontId="17" fillId="0" borderId="9" xfId="3" applyNumberFormat="1" applyFont="1" applyBorder="1" applyAlignment="1">
      <alignment horizontal="center" vertical="center" wrapText="1"/>
    </xf>
    <xf numFmtId="0" fontId="19" fillId="0" borderId="9" xfId="3" applyNumberFormat="1" applyFont="1" applyBorder="1" applyAlignment="1">
      <alignment horizontal="center" vertical="center" wrapText="1"/>
    </xf>
    <xf numFmtId="0" fontId="17" fillId="0" borderId="9" xfId="3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center" vertical="center" wrapText="1"/>
    </xf>
    <xf numFmtId="43" fontId="17" fillId="0" borderId="15" xfId="3" applyNumberFormat="1" applyFont="1" applyBorder="1" applyAlignment="1">
      <alignment vertical="center" wrapText="1"/>
    </xf>
    <xf numFmtId="43" fontId="17" fillId="0" borderId="15" xfId="4" applyNumberFormat="1" applyFont="1" applyFill="1" applyBorder="1" applyAlignment="1">
      <alignment vertical="center"/>
    </xf>
    <xf numFmtId="43" fontId="17" fillId="0" borderId="15" xfId="3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21" fillId="0" borderId="0" xfId="0" applyFont="1"/>
    <xf numFmtId="166" fontId="22" fillId="0" borderId="16" xfId="4" applyFont="1" applyFill="1" applyBorder="1"/>
    <xf numFmtId="166" fontId="22" fillId="0" borderId="17" xfId="4" applyFont="1" applyFill="1" applyBorder="1"/>
    <xf numFmtId="166" fontId="22" fillId="0" borderId="0" xfId="4" applyFont="1" applyFill="1" applyBorder="1"/>
    <xf numFmtId="0" fontId="17" fillId="0" borderId="9" xfId="3" applyNumberFormat="1" applyFont="1" applyFill="1" applyBorder="1" applyAlignment="1">
      <alignment horizontal="center" vertical="center"/>
    </xf>
    <xf numFmtId="43" fontId="17" fillId="0" borderId="9" xfId="3" applyNumberFormat="1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43" fontId="17" fillId="0" borderId="14" xfId="4" applyNumberFormat="1" applyFont="1" applyBorder="1" applyAlignment="1">
      <alignment vertical="center"/>
    </xf>
    <xf numFmtId="43" fontId="17" fillId="0" borderId="9" xfId="3" applyNumberFormat="1" applyFont="1" applyFill="1" applyBorder="1" applyAlignment="1">
      <alignment vertical="center"/>
    </xf>
    <xf numFmtId="1" fontId="17" fillId="0" borderId="9" xfId="0" applyNumberFormat="1" applyFont="1" applyBorder="1" applyAlignment="1">
      <alignment horizontal="center" vertical="center" wrapText="1"/>
    </xf>
    <xf numFmtId="43" fontId="17" fillId="0" borderId="9" xfId="4" applyNumberFormat="1" applyFont="1" applyFill="1" applyBorder="1" applyAlignment="1">
      <alignment vertical="center" wrapText="1"/>
    </xf>
    <xf numFmtId="43" fontId="17" fillId="0" borderId="14" xfId="3" applyNumberFormat="1" applyFont="1" applyBorder="1" applyAlignment="1">
      <alignment vertical="center" wrapText="1"/>
    </xf>
    <xf numFmtId="43" fontId="17" fillId="0" borderId="14" xfId="4" applyNumberFormat="1" applyFont="1" applyFill="1" applyBorder="1" applyAlignment="1">
      <alignment vertical="center"/>
    </xf>
    <xf numFmtId="43" fontId="17" fillId="0" borderId="14" xfId="3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43" fontId="17" fillId="0" borderId="9" xfId="3" applyNumberFormat="1" applyFont="1" applyBorder="1" applyAlignment="1">
      <alignment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11" xfId="0" applyFont="1" applyBorder="1" applyAlignment="1">
      <alignment horizontal="justify" vertical="center" wrapText="1"/>
    </xf>
    <xf numFmtId="0" fontId="17" fillId="0" borderId="11" xfId="3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 wrapText="1"/>
    </xf>
    <xf numFmtId="0" fontId="2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0" fillId="0" borderId="13" xfId="0" applyFont="1" applyBorder="1" applyAlignment="1">
      <alignment horizontal="right"/>
    </xf>
    <xf numFmtId="0" fontId="21" fillId="0" borderId="9" xfId="0" applyFont="1" applyBorder="1"/>
    <xf numFmtId="166" fontId="22" fillId="0" borderId="18" xfId="4" applyFont="1" applyFill="1" applyBorder="1"/>
    <xf numFmtId="166" fontId="22" fillId="0" borderId="19" xfId="4" applyFont="1" applyFill="1" applyBorder="1"/>
    <xf numFmtId="1" fontId="17" fillId="0" borderId="14" xfId="0" applyNumberFormat="1" applyFont="1" applyBorder="1" applyAlignment="1">
      <alignment horizontal="center" vertical="center"/>
    </xf>
    <xf numFmtId="0" fontId="17" fillId="2" borderId="9" xfId="3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 indent="1"/>
    </xf>
    <xf numFmtId="1" fontId="17" fillId="2" borderId="9" xfId="0" applyNumberFormat="1" applyFont="1" applyFill="1" applyBorder="1" applyAlignment="1">
      <alignment horizontal="center" vertical="center"/>
    </xf>
    <xf numFmtId="43" fontId="17" fillId="2" borderId="9" xfId="4" applyNumberFormat="1" applyFont="1" applyFill="1" applyBorder="1" applyAlignment="1">
      <alignment vertical="center"/>
    </xf>
    <xf numFmtId="0" fontId="17" fillId="0" borderId="14" xfId="3" applyNumberFormat="1" applyFont="1" applyBorder="1" applyAlignment="1">
      <alignment horizontal="center" vertical="center"/>
    </xf>
    <xf numFmtId="0" fontId="25" fillId="0" borderId="0" xfId="0" applyFont="1"/>
    <xf numFmtId="0" fontId="16" fillId="3" borderId="0" xfId="0" applyFont="1" applyFill="1" applyAlignment="1">
      <alignment horizontal="center"/>
    </xf>
    <xf numFmtId="49" fontId="26" fillId="0" borderId="0" xfId="0" applyNumberFormat="1" applyFont="1" applyAlignment="1">
      <alignment horizontal="center"/>
    </xf>
    <xf numFmtId="0" fontId="23" fillId="3" borderId="0" xfId="0" applyFont="1" applyFill="1" applyAlignment="1">
      <alignment horizontal="center"/>
    </xf>
    <xf numFmtId="166" fontId="22" fillId="0" borderId="9" xfId="4" applyFont="1" applyFill="1" applyBorder="1"/>
    <xf numFmtId="43" fontId="12" fillId="0" borderId="15" xfId="3" applyNumberFormat="1" applyFont="1" applyBorder="1" applyAlignment="1">
      <alignment vertical="center" wrapText="1"/>
    </xf>
    <xf numFmtId="43" fontId="12" fillId="0" borderId="15" xfId="4" applyNumberFormat="1" applyFont="1" applyFill="1" applyBorder="1" applyAlignment="1">
      <alignment vertical="center"/>
    </xf>
    <xf numFmtId="43" fontId="12" fillId="0" borderId="15" xfId="3" applyNumberFormat="1" applyFont="1" applyFill="1" applyBorder="1" applyAlignment="1">
      <alignment vertical="center"/>
    </xf>
    <xf numFmtId="166" fontId="23" fillId="0" borderId="17" xfId="4" applyFont="1" applyFill="1" applyBorder="1"/>
    <xf numFmtId="166" fontId="23" fillId="0" borderId="19" xfId="4" applyFont="1" applyFill="1" applyBorder="1"/>
    <xf numFmtId="0" fontId="18" fillId="0" borderId="14" xfId="3" applyNumberFormat="1" applyFont="1" applyBorder="1" applyAlignment="1">
      <alignment horizontal="left" vertical="center" wrapText="1" indent="1"/>
    </xf>
    <xf numFmtId="166" fontId="23" fillId="0" borderId="16" xfId="4" applyFont="1" applyFill="1" applyBorder="1"/>
    <xf numFmtId="166" fontId="23" fillId="0" borderId="18" xfId="4" applyFont="1" applyFill="1" applyBorder="1"/>
    <xf numFmtId="166" fontId="23" fillId="0" borderId="0" xfId="4" applyFont="1" applyFill="1" applyBorder="1"/>
    <xf numFmtId="0" fontId="17" fillId="0" borderId="9" xfId="3" applyNumberFormat="1" applyFont="1" applyFill="1" applyBorder="1" applyAlignment="1">
      <alignment horizontal="center" vertical="center" wrapText="1"/>
    </xf>
    <xf numFmtId="0" fontId="18" fillId="0" borderId="9" xfId="3" applyNumberFormat="1" applyFont="1" applyFill="1" applyBorder="1" applyAlignment="1">
      <alignment horizontal="center" vertical="center" wrapText="1"/>
    </xf>
    <xf numFmtId="0" fontId="18" fillId="0" borderId="9" xfId="3" applyNumberFormat="1" applyFont="1" applyFill="1" applyBorder="1" applyAlignment="1">
      <alignment horizontal="center" vertical="justify" wrapText="1"/>
    </xf>
    <xf numFmtId="0" fontId="16" fillId="4" borderId="2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0" fontId="16" fillId="4" borderId="13" xfId="0" applyFont="1" applyFill="1" applyBorder="1"/>
    <xf numFmtId="0" fontId="16" fillId="4" borderId="13" xfId="0" applyFont="1" applyFill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/>
    </xf>
    <xf numFmtId="0" fontId="18" fillId="0" borderId="14" xfId="3" applyNumberFormat="1" applyFont="1" applyBorder="1" applyAlignment="1">
      <alignment horizontal="center" vertical="center"/>
    </xf>
    <xf numFmtId="43" fontId="17" fillId="5" borderId="9" xfId="3" applyNumberFormat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/>
    </xf>
    <xf numFmtId="44" fontId="23" fillId="0" borderId="0" xfId="0" applyNumberFormat="1" applyFont="1"/>
    <xf numFmtId="0" fontId="22" fillId="0" borderId="0" xfId="0" applyFont="1" applyAlignment="1">
      <alignment horizontal="right"/>
    </xf>
    <xf numFmtId="0" fontId="22" fillId="3" borderId="0" xfId="0" applyFont="1" applyFill="1" applyAlignment="1">
      <alignment horizontal="center"/>
    </xf>
    <xf numFmtId="0" fontId="24" fillId="0" borderId="9" xfId="0" applyFont="1" applyBorder="1" applyAlignment="1">
      <alignment horizontal="justify" vertical="center" wrapText="1"/>
    </xf>
    <xf numFmtId="0" fontId="17" fillId="0" borderId="11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8" fillId="0" borderId="9" xfId="3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8" fillId="0" borderId="9" xfId="3" applyNumberFormat="1" applyFont="1" applyBorder="1" applyAlignment="1">
      <alignment horizontal="center" vertical="center"/>
    </xf>
    <xf numFmtId="43" fontId="17" fillId="5" borderId="14" xfId="4" applyNumberFormat="1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24" fillId="2" borderId="9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4" fontId="25" fillId="0" borderId="0" xfId="5" applyFont="1" applyFill="1" applyBorder="1"/>
    <xf numFmtId="0" fontId="24" fillId="2" borderId="10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vertical="center" wrapText="1"/>
    </xf>
    <xf numFmtId="0" fontId="18" fillId="2" borderId="9" xfId="3" applyNumberFormat="1" applyFont="1" applyFill="1" applyBorder="1" applyAlignment="1">
      <alignment horizontal="left"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1" fillId="0" borderId="13" xfId="0" applyFont="1" applyBorder="1"/>
    <xf numFmtId="0" fontId="28" fillId="2" borderId="1" xfId="0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28" fillId="0" borderId="1" xfId="0" applyFont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9" xfId="3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29" fillId="3" borderId="0" xfId="0" applyFont="1" applyFill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3" fillId="3" borderId="0" xfId="0" applyFont="1" applyFill="1" applyAlignment="1">
      <alignment horizontal="center" wrapText="1"/>
    </xf>
    <xf numFmtId="0" fontId="0" fillId="2" borderId="0" xfId="0" applyFill="1"/>
    <xf numFmtId="0" fontId="17" fillId="2" borderId="2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4" fontId="0" fillId="0" borderId="0" xfId="0" applyNumberFormat="1"/>
    <xf numFmtId="0" fontId="18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8" fillId="0" borderId="8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9" fillId="2" borderId="14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0" borderId="11" xfId="3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21" fillId="0" borderId="0" xfId="0" applyFont="1" applyAlignment="1">
      <alignment vertical="center"/>
    </xf>
    <xf numFmtId="166" fontId="22" fillId="0" borderId="16" xfId="4" applyFont="1" applyFill="1" applyBorder="1" applyAlignment="1">
      <alignment vertical="center"/>
    </xf>
    <xf numFmtId="166" fontId="22" fillId="0" borderId="8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</cellXfs>
  <cellStyles count="6">
    <cellStyle name="Millares 2" xfId="1" xr:uid="{00000000-0005-0000-0000-000000000000}"/>
    <cellStyle name="Millares_NOMINA BANCOMER 2DA QNA OCT-2008" xfId="3" xr:uid="{00000000-0005-0000-0000-000001000000}"/>
    <cellStyle name="Moneda" xfId="5" builtinId="4"/>
    <cellStyle name="Moneda_NOMINA BANCOMER 2DA QNA OCT-2008" xfId="4" xr:uid="{00000000-0005-0000-0000-000002000000}"/>
    <cellStyle name="Normal" xfId="0" builtinId="0"/>
    <cellStyle name="Normal 2" xfId="2" xr:uid="{00000000-0005-0000-0000-000004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4"/>
  <sheetViews>
    <sheetView tabSelected="1" workbookViewId="0">
      <selection activeCell="B123" sqref="B123"/>
    </sheetView>
  </sheetViews>
  <sheetFormatPr baseColWidth="10" defaultRowHeight="14.4" x14ac:dyDescent="0.3"/>
  <cols>
    <col min="2" max="2" width="60.6640625" customWidth="1"/>
    <col min="3" max="3" width="14.5546875" style="9" customWidth="1"/>
    <col min="4" max="4" width="15.33203125" customWidth="1"/>
    <col min="5" max="5" width="13.33203125" customWidth="1"/>
    <col min="6" max="6" width="16.5546875" customWidth="1"/>
    <col min="7" max="7" width="15.6640625" customWidth="1"/>
    <col min="8" max="8" width="16.6640625" customWidth="1"/>
    <col min="9" max="9" width="15.88671875" customWidth="1"/>
    <col min="10" max="10" width="14.33203125" customWidth="1"/>
    <col min="11" max="11" width="17.6640625" customWidth="1"/>
    <col min="12" max="12" width="14.109375" customWidth="1"/>
    <col min="14" max="14" width="2.109375" customWidth="1"/>
  </cols>
  <sheetData>
    <row r="2" spans="2:3" ht="15" thickBot="1" x14ac:dyDescent="0.35"/>
    <row r="3" spans="2:3" ht="20.100000000000001" customHeight="1" thickBot="1" x14ac:dyDescent="0.35">
      <c r="B3" s="5" t="s">
        <v>106</v>
      </c>
      <c r="C3" s="10"/>
    </row>
    <row r="4" spans="2:3" ht="20.100000000000001" customHeight="1" thickBot="1" x14ac:dyDescent="0.35">
      <c r="B4" s="17" t="s">
        <v>175</v>
      </c>
      <c r="C4" s="11"/>
    </row>
    <row r="5" spans="2:3" ht="20.100000000000001" customHeight="1" thickBot="1" x14ac:dyDescent="0.35">
      <c r="B5" s="1" t="s">
        <v>0</v>
      </c>
      <c r="C5" s="11" t="s">
        <v>1</v>
      </c>
    </row>
    <row r="6" spans="2:3" ht="20.100000000000001" customHeight="1" thickBot="1" x14ac:dyDescent="0.35">
      <c r="B6" s="1" t="s">
        <v>2</v>
      </c>
      <c r="C6" s="12">
        <f>+C7+C15+C25+C35+C45+C55+C59+C67+C71</f>
        <v>70983816.810000002</v>
      </c>
    </row>
    <row r="7" spans="2:3" ht="20.100000000000001" customHeight="1" thickBot="1" x14ac:dyDescent="0.35">
      <c r="B7" s="4" t="s">
        <v>3</v>
      </c>
      <c r="C7" s="12">
        <f>SUM(C8:C14)</f>
        <v>12233870.100000001</v>
      </c>
    </row>
    <row r="8" spans="2:3" ht="20.100000000000001" customHeight="1" thickBot="1" x14ac:dyDescent="0.35">
      <c r="B8" s="2" t="s">
        <v>4</v>
      </c>
      <c r="C8" s="11">
        <v>10348148.4</v>
      </c>
    </row>
    <row r="9" spans="2:3" ht="20.100000000000001" customHeight="1" thickBot="1" x14ac:dyDescent="0.35">
      <c r="B9" s="2" t="s">
        <v>5</v>
      </c>
      <c r="C9" s="11">
        <v>0</v>
      </c>
    </row>
    <row r="10" spans="2:3" ht="20.100000000000001" customHeight="1" thickBot="1" x14ac:dyDescent="0.35">
      <c r="B10" s="2" t="s">
        <v>6</v>
      </c>
      <c r="C10" s="11">
        <v>862344.79</v>
      </c>
    </row>
    <row r="11" spans="2:3" ht="20.100000000000001" customHeight="1" thickBot="1" x14ac:dyDescent="0.35">
      <c r="B11" s="2" t="s">
        <v>7</v>
      </c>
      <c r="C11" s="11">
        <v>0</v>
      </c>
    </row>
    <row r="12" spans="2:3" ht="20.100000000000001" customHeight="1" thickBot="1" x14ac:dyDescent="0.35">
      <c r="B12" s="2" t="s">
        <v>8</v>
      </c>
      <c r="C12" s="11">
        <v>0</v>
      </c>
    </row>
    <row r="13" spans="2:3" ht="20.100000000000001" customHeight="1" thickBot="1" x14ac:dyDescent="0.35">
      <c r="B13" s="2" t="s">
        <v>9</v>
      </c>
      <c r="C13" s="11">
        <v>1023376.91</v>
      </c>
    </row>
    <row r="14" spans="2:3" ht="20.100000000000001" customHeight="1" thickBot="1" x14ac:dyDescent="0.35">
      <c r="B14" s="2" t="s">
        <v>10</v>
      </c>
      <c r="C14" s="11">
        <v>0</v>
      </c>
    </row>
    <row r="15" spans="2:3" ht="20.100000000000001" customHeight="1" thickBot="1" x14ac:dyDescent="0.35">
      <c r="B15" s="4" t="s">
        <v>11</v>
      </c>
      <c r="C15" s="12">
        <f>SUM(C16:C24)</f>
        <v>3526604.45</v>
      </c>
    </row>
    <row r="16" spans="2:3" ht="20.100000000000001" customHeight="1" thickBot="1" x14ac:dyDescent="0.35">
      <c r="B16" s="2" t="s">
        <v>12</v>
      </c>
      <c r="C16" s="11">
        <v>500823</v>
      </c>
    </row>
    <row r="17" spans="2:3" ht="20.100000000000001" customHeight="1" thickBot="1" x14ac:dyDescent="0.35">
      <c r="B17" s="2" t="s">
        <v>13</v>
      </c>
      <c r="C17" s="11">
        <v>67582</v>
      </c>
    </row>
    <row r="18" spans="2:3" ht="20.100000000000001" customHeight="1" thickBot="1" x14ac:dyDescent="0.35">
      <c r="B18" s="2" t="s">
        <v>14</v>
      </c>
      <c r="C18" s="11">
        <v>0</v>
      </c>
    </row>
    <row r="19" spans="2:3" ht="20.100000000000001" customHeight="1" thickBot="1" x14ac:dyDescent="0.35">
      <c r="B19" s="2" t="s">
        <v>15</v>
      </c>
      <c r="C19" s="11">
        <v>1066575.1100000001</v>
      </c>
    </row>
    <row r="20" spans="2:3" ht="20.100000000000001" customHeight="1" thickBot="1" x14ac:dyDescent="0.35">
      <c r="B20" s="2" t="s">
        <v>16</v>
      </c>
      <c r="C20" s="11">
        <v>100254</v>
      </c>
    </row>
    <row r="21" spans="2:3" ht="20.100000000000001" customHeight="1" thickBot="1" x14ac:dyDescent="0.35">
      <c r="B21" s="2" t="s">
        <v>17</v>
      </c>
      <c r="C21" s="11">
        <v>1551085.34</v>
      </c>
    </row>
    <row r="22" spans="2:3" ht="20.100000000000001" customHeight="1" thickBot="1" x14ac:dyDescent="0.35">
      <c r="B22" s="2" t="s">
        <v>18</v>
      </c>
      <c r="C22" s="11">
        <v>83969</v>
      </c>
    </row>
    <row r="23" spans="2:3" ht="20.100000000000001" customHeight="1" thickBot="1" x14ac:dyDescent="0.35">
      <c r="B23" s="2" t="s">
        <v>19</v>
      </c>
      <c r="C23" s="11">
        <v>0</v>
      </c>
    </row>
    <row r="24" spans="2:3" ht="20.100000000000001" customHeight="1" thickBot="1" x14ac:dyDescent="0.35">
      <c r="B24" s="2" t="s">
        <v>20</v>
      </c>
      <c r="C24" s="11">
        <v>156316</v>
      </c>
    </row>
    <row r="25" spans="2:3" ht="20.100000000000001" customHeight="1" thickBot="1" x14ac:dyDescent="0.35">
      <c r="B25" s="4" t="s">
        <v>21</v>
      </c>
      <c r="C25" s="12">
        <f>SUM(C26:C34)</f>
        <v>6318420.2599999998</v>
      </c>
    </row>
    <row r="26" spans="2:3" ht="20.100000000000001" customHeight="1" thickBot="1" x14ac:dyDescent="0.35">
      <c r="B26" s="2" t="s">
        <v>22</v>
      </c>
      <c r="C26" s="11">
        <v>965571.04</v>
      </c>
    </row>
    <row r="27" spans="2:3" ht="20.100000000000001" customHeight="1" thickBot="1" x14ac:dyDescent="0.35">
      <c r="B27" s="2" t="s">
        <v>23</v>
      </c>
      <c r="C27" s="11">
        <v>653750</v>
      </c>
    </row>
    <row r="28" spans="2:3" ht="20.100000000000001" customHeight="1" thickBot="1" x14ac:dyDescent="0.35">
      <c r="B28" s="2" t="s">
        <v>24</v>
      </c>
      <c r="C28" s="11">
        <v>0</v>
      </c>
    </row>
    <row r="29" spans="2:3" ht="20.100000000000001" customHeight="1" thickBot="1" x14ac:dyDescent="0.35">
      <c r="B29" s="2" t="s">
        <v>25</v>
      </c>
      <c r="C29" s="11">
        <v>33160.480000000003</v>
      </c>
    </row>
    <row r="30" spans="2:3" ht="20.100000000000001" customHeight="1" thickBot="1" x14ac:dyDescent="0.35">
      <c r="B30" s="2" t="s">
        <v>26</v>
      </c>
      <c r="C30" s="11">
        <v>198700</v>
      </c>
    </row>
    <row r="31" spans="2:3" ht="20.100000000000001" customHeight="1" thickBot="1" x14ac:dyDescent="0.35">
      <c r="B31" s="2" t="s">
        <v>27</v>
      </c>
      <c r="C31" s="11">
        <v>45066</v>
      </c>
    </row>
    <row r="32" spans="2:3" ht="20.100000000000001" customHeight="1" thickBot="1" x14ac:dyDescent="0.35">
      <c r="B32" s="2" t="s">
        <v>28</v>
      </c>
      <c r="C32" s="11">
        <v>77289.8</v>
      </c>
    </row>
    <row r="33" spans="2:3" ht="20.100000000000001" customHeight="1" thickBot="1" x14ac:dyDescent="0.35">
      <c r="B33" s="2" t="s">
        <v>29</v>
      </c>
      <c r="C33" s="11">
        <v>3674552.94</v>
      </c>
    </row>
    <row r="34" spans="2:3" ht="20.100000000000001" customHeight="1" thickBot="1" x14ac:dyDescent="0.35">
      <c r="B34" s="2" t="s">
        <v>30</v>
      </c>
      <c r="C34" s="11">
        <v>670330</v>
      </c>
    </row>
    <row r="35" spans="2:3" ht="20.100000000000001" customHeight="1" thickBot="1" x14ac:dyDescent="0.35">
      <c r="B35" s="4" t="s">
        <v>31</v>
      </c>
      <c r="C35" s="12">
        <f>SUM(C36:C44)</f>
        <v>869476</v>
      </c>
    </row>
    <row r="36" spans="2:3" ht="20.100000000000001" customHeight="1" thickBot="1" x14ac:dyDescent="0.35">
      <c r="B36" s="2" t="s">
        <v>32</v>
      </c>
      <c r="C36" s="11">
        <v>0</v>
      </c>
    </row>
    <row r="37" spans="2:3" ht="20.100000000000001" customHeight="1" thickBot="1" x14ac:dyDescent="0.35">
      <c r="B37" s="2" t="s">
        <v>33</v>
      </c>
      <c r="C37" s="11">
        <v>0</v>
      </c>
    </row>
    <row r="38" spans="2:3" ht="20.100000000000001" customHeight="1" thickBot="1" x14ac:dyDescent="0.35">
      <c r="B38" s="2" t="s">
        <v>34</v>
      </c>
      <c r="C38" s="11">
        <v>0</v>
      </c>
    </row>
    <row r="39" spans="2:3" ht="20.100000000000001" customHeight="1" thickBot="1" x14ac:dyDescent="0.35">
      <c r="B39" s="2" t="s">
        <v>35</v>
      </c>
      <c r="C39" s="11">
        <v>869476</v>
      </c>
    </row>
    <row r="40" spans="2:3" ht="20.100000000000001" customHeight="1" thickBot="1" x14ac:dyDescent="0.35">
      <c r="B40" s="2" t="s">
        <v>36</v>
      </c>
      <c r="C40" s="11">
        <v>0</v>
      </c>
    </row>
    <row r="41" spans="2:3" ht="20.100000000000001" customHeight="1" thickBot="1" x14ac:dyDescent="0.35">
      <c r="B41" s="2" t="s">
        <v>37</v>
      </c>
      <c r="C41" s="11">
        <v>0</v>
      </c>
    </row>
    <row r="42" spans="2:3" ht="20.100000000000001" customHeight="1" thickBot="1" x14ac:dyDescent="0.35">
      <c r="B42" s="2" t="s">
        <v>38</v>
      </c>
      <c r="C42" s="11">
        <v>0</v>
      </c>
    </row>
    <row r="43" spans="2:3" ht="20.100000000000001" customHeight="1" thickBot="1" x14ac:dyDescent="0.35">
      <c r="B43" s="2" t="s">
        <v>39</v>
      </c>
      <c r="C43" s="11">
        <v>0</v>
      </c>
    </row>
    <row r="44" spans="2:3" ht="20.100000000000001" customHeight="1" thickBot="1" x14ac:dyDescent="0.35">
      <c r="B44" s="2" t="s">
        <v>40</v>
      </c>
      <c r="C44" s="11">
        <v>0</v>
      </c>
    </row>
    <row r="45" spans="2:3" ht="20.100000000000001" customHeight="1" thickBot="1" x14ac:dyDescent="0.35">
      <c r="B45" s="4" t="s">
        <v>41</v>
      </c>
      <c r="C45" s="12">
        <f>SUM(C46:C54)</f>
        <v>1450000</v>
      </c>
    </row>
    <row r="46" spans="2:3" ht="20.100000000000001" customHeight="1" thickBot="1" x14ac:dyDescent="0.35">
      <c r="B46" s="2" t="s">
        <v>42</v>
      </c>
      <c r="C46" s="11">
        <v>130000</v>
      </c>
    </row>
    <row r="47" spans="2:3" ht="20.100000000000001" customHeight="1" thickBot="1" x14ac:dyDescent="0.35">
      <c r="B47" s="2" t="s">
        <v>43</v>
      </c>
      <c r="C47" s="11">
        <v>0</v>
      </c>
    </row>
    <row r="48" spans="2:3" ht="20.100000000000001" customHeight="1" thickBot="1" x14ac:dyDescent="0.35">
      <c r="B48" s="2" t="s">
        <v>44</v>
      </c>
      <c r="C48" s="11">
        <v>0</v>
      </c>
    </row>
    <row r="49" spans="2:3" ht="20.100000000000001" customHeight="1" thickBot="1" x14ac:dyDescent="0.35">
      <c r="B49" s="2" t="s">
        <v>45</v>
      </c>
      <c r="C49" s="11">
        <v>1320000</v>
      </c>
    </row>
    <row r="50" spans="2:3" ht="20.100000000000001" customHeight="1" thickBot="1" x14ac:dyDescent="0.35">
      <c r="B50" s="2" t="s">
        <v>46</v>
      </c>
      <c r="C50" s="11">
        <v>0</v>
      </c>
    </row>
    <row r="51" spans="2:3" ht="20.100000000000001" customHeight="1" thickBot="1" x14ac:dyDescent="0.35">
      <c r="B51" s="2" t="s">
        <v>47</v>
      </c>
      <c r="C51" s="11">
        <v>0</v>
      </c>
    </row>
    <row r="52" spans="2:3" ht="20.100000000000001" customHeight="1" thickBot="1" x14ac:dyDescent="0.35">
      <c r="B52" s="2" t="s">
        <v>48</v>
      </c>
      <c r="C52" s="11">
        <v>0</v>
      </c>
    </row>
    <row r="53" spans="2:3" ht="20.100000000000001" customHeight="1" thickBot="1" x14ac:dyDescent="0.35">
      <c r="B53" s="2" t="s">
        <v>49</v>
      </c>
      <c r="C53" s="11">
        <v>0</v>
      </c>
    </row>
    <row r="54" spans="2:3" ht="20.100000000000001" customHeight="1" thickBot="1" x14ac:dyDescent="0.35">
      <c r="B54" s="2" t="s">
        <v>50</v>
      </c>
      <c r="C54" s="11">
        <v>0</v>
      </c>
    </row>
    <row r="55" spans="2:3" ht="20.100000000000001" customHeight="1" thickBot="1" x14ac:dyDescent="0.35">
      <c r="B55" s="3" t="s">
        <v>51</v>
      </c>
      <c r="C55" s="12">
        <f>+C56+C57+C58</f>
        <v>46585446</v>
      </c>
    </row>
    <row r="56" spans="2:3" ht="20.100000000000001" customHeight="1" thickBot="1" x14ac:dyDescent="0.35">
      <c r="B56" s="2" t="s">
        <v>52</v>
      </c>
      <c r="C56" s="11">
        <v>46585446</v>
      </c>
    </row>
    <row r="57" spans="2:3" ht="20.100000000000001" customHeight="1" thickBot="1" x14ac:dyDescent="0.35">
      <c r="B57" s="2" t="s">
        <v>53</v>
      </c>
      <c r="C57" s="11">
        <v>0</v>
      </c>
    </row>
    <row r="58" spans="2:3" ht="20.100000000000001" customHeight="1" thickBot="1" x14ac:dyDescent="0.35">
      <c r="B58" s="2" t="s">
        <v>54</v>
      </c>
      <c r="C58" s="11">
        <v>0</v>
      </c>
    </row>
    <row r="59" spans="2:3" ht="20.100000000000001" customHeight="1" thickBot="1" x14ac:dyDescent="0.35">
      <c r="B59" s="4" t="s">
        <v>55</v>
      </c>
      <c r="C59" s="12">
        <f>SUM(C60:C66)</f>
        <v>0</v>
      </c>
    </row>
    <row r="60" spans="2:3" ht="20.100000000000001" customHeight="1" thickBot="1" x14ac:dyDescent="0.35">
      <c r="B60" s="2" t="s">
        <v>56</v>
      </c>
      <c r="C60" s="11">
        <v>0</v>
      </c>
    </row>
    <row r="61" spans="2:3" ht="20.100000000000001" customHeight="1" thickBot="1" x14ac:dyDescent="0.35">
      <c r="B61" s="2" t="s">
        <v>57</v>
      </c>
      <c r="C61" s="11">
        <v>0</v>
      </c>
    </row>
    <row r="62" spans="2:3" ht="20.100000000000001" customHeight="1" thickBot="1" x14ac:dyDescent="0.35">
      <c r="B62" s="2" t="s">
        <v>58</v>
      </c>
      <c r="C62" s="11">
        <v>0</v>
      </c>
    </row>
    <row r="63" spans="2:3" ht="20.100000000000001" customHeight="1" thickBot="1" x14ac:dyDescent="0.35">
      <c r="B63" s="2" t="s">
        <v>59</v>
      </c>
      <c r="C63" s="11">
        <v>0</v>
      </c>
    </row>
    <row r="64" spans="2:3" ht="20.100000000000001" customHeight="1" thickBot="1" x14ac:dyDescent="0.35">
      <c r="B64" s="2" t="s">
        <v>60</v>
      </c>
      <c r="C64" s="11">
        <v>0</v>
      </c>
    </row>
    <row r="65" spans="2:3" ht="20.100000000000001" customHeight="1" thickBot="1" x14ac:dyDescent="0.35">
      <c r="B65" s="2" t="s">
        <v>61</v>
      </c>
      <c r="C65" s="11">
        <v>0</v>
      </c>
    </row>
    <row r="66" spans="2:3" ht="20.100000000000001" customHeight="1" thickBot="1" x14ac:dyDescent="0.35">
      <c r="B66" s="2" t="s">
        <v>62</v>
      </c>
      <c r="C66" s="11">
        <v>0</v>
      </c>
    </row>
    <row r="67" spans="2:3" ht="20.100000000000001" customHeight="1" thickBot="1" x14ac:dyDescent="0.35">
      <c r="B67" s="4" t="s">
        <v>63</v>
      </c>
      <c r="C67" s="12">
        <f>SUM(C68:C70)</f>
        <v>0</v>
      </c>
    </row>
    <row r="68" spans="2:3" ht="20.100000000000001" customHeight="1" thickBot="1" x14ac:dyDescent="0.35">
      <c r="B68" s="2" t="s">
        <v>64</v>
      </c>
      <c r="C68" s="11">
        <v>0</v>
      </c>
    </row>
    <row r="69" spans="2:3" ht="20.100000000000001" customHeight="1" thickBot="1" x14ac:dyDescent="0.35">
      <c r="B69" s="2" t="s">
        <v>65</v>
      </c>
      <c r="C69" s="11">
        <v>0</v>
      </c>
    </row>
    <row r="70" spans="2:3" ht="20.100000000000001" customHeight="1" thickBot="1" x14ac:dyDescent="0.35">
      <c r="B70" s="2" t="s">
        <v>66</v>
      </c>
      <c r="C70" s="11">
        <v>0</v>
      </c>
    </row>
    <row r="71" spans="2:3" ht="20.100000000000001" customHeight="1" thickBot="1" x14ac:dyDescent="0.35">
      <c r="B71" s="4" t="s">
        <v>67</v>
      </c>
      <c r="C71" s="12">
        <f>SUM(C72:C78)</f>
        <v>0</v>
      </c>
    </row>
    <row r="72" spans="2:3" ht="20.100000000000001" customHeight="1" thickBot="1" x14ac:dyDescent="0.35">
      <c r="B72" s="2" t="s">
        <v>68</v>
      </c>
      <c r="C72" s="11">
        <v>0</v>
      </c>
    </row>
    <row r="73" spans="2:3" ht="20.100000000000001" customHeight="1" thickBot="1" x14ac:dyDescent="0.35">
      <c r="B73" s="2" t="s">
        <v>69</v>
      </c>
      <c r="C73" s="11">
        <v>0</v>
      </c>
    </row>
    <row r="74" spans="2:3" ht="20.100000000000001" customHeight="1" thickBot="1" x14ac:dyDescent="0.35">
      <c r="B74" s="2" t="s">
        <v>70</v>
      </c>
      <c r="C74" s="11">
        <v>0</v>
      </c>
    </row>
    <row r="75" spans="2:3" ht="20.100000000000001" customHeight="1" thickBot="1" x14ac:dyDescent="0.35">
      <c r="B75" s="2" t="s">
        <v>71</v>
      </c>
      <c r="C75" s="11">
        <v>0</v>
      </c>
    </row>
    <row r="76" spans="2:3" ht="20.100000000000001" customHeight="1" thickBot="1" x14ac:dyDescent="0.35">
      <c r="B76" s="2" t="s">
        <v>72</v>
      </c>
      <c r="C76" s="11">
        <v>0</v>
      </c>
    </row>
    <row r="77" spans="2:3" ht="20.100000000000001" customHeight="1" thickBot="1" x14ac:dyDescent="0.35">
      <c r="B77" s="2" t="s">
        <v>73</v>
      </c>
      <c r="C77" s="11">
        <v>0</v>
      </c>
    </row>
    <row r="78" spans="2:3" ht="20.100000000000001" customHeight="1" thickBot="1" x14ac:dyDescent="0.35">
      <c r="B78" s="2" t="s">
        <v>74</v>
      </c>
      <c r="C78" s="11">
        <v>0</v>
      </c>
    </row>
    <row r="79" spans="2:3" ht="20.100000000000001" customHeight="1" thickBot="1" x14ac:dyDescent="0.35">
      <c r="B79" s="2"/>
      <c r="C79" s="11"/>
    </row>
    <row r="80" spans="2:3" ht="15" thickBot="1" x14ac:dyDescent="0.35"/>
    <row r="81" spans="2:3" ht="15" thickBot="1" x14ac:dyDescent="0.35">
      <c r="B81" s="5" t="s">
        <v>106</v>
      </c>
      <c r="C81" s="10"/>
    </row>
    <row r="82" spans="2:3" ht="15" thickBot="1" x14ac:dyDescent="0.35">
      <c r="B82" s="17" t="s">
        <v>176</v>
      </c>
      <c r="C82" s="11"/>
    </row>
    <row r="83" spans="2:3" ht="15" thickBot="1" x14ac:dyDescent="0.35">
      <c r="B83" s="1" t="s">
        <v>75</v>
      </c>
      <c r="C83" s="25">
        <f>+C85</f>
        <v>70983816.810000002</v>
      </c>
    </row>
    <row r="84" spans="2:3" ht="15" thickBot="1" x14ac:dyDescent="0.35">
      <c r="B84" s="1" t="s">
        <v>2</v>
      </c>
      <c r="C84" s="11"/>
    </row>
    <row r="85" spans="2:3" ht="15" thickBot="1" x14ac:dyDescent="0.35">
      <c r="B85" s="2" t="s">
        <v>76</v>
      </c>
      <c r="C85" s="26">
        <f>+C6</f>
        <v>70983816.810000002</v>
      </c>
    </row>
    <row r="86" spans="2:3" ht="15" thickBot="1" x14ac:dyDescent="0.35">
      <c r="B86" s="2" t="s">
        <v>77</v>
      </c>
      <c r="C86" s="11"/>
    </row>
    <row r="87" spans="2:3" ht="15" thickBot="1" x14ac:dyDescent="0.35">
      <c r="B87" s="2"/>
      <c r="C87" s="11"/>
    </row>
    <row r="88" spans="2:3" ht="15" thickBot="1" x14ac:dyDescent="0.35"/>
    <row r="89" spans="2:3" ht="15" thickBot="1" x14ac:dyDescent="0.35">
      <c r="B89" s="5" t="s">
        <v>106</v>
      </c>
      <c r="C89" s="10"/>
    </row>
    <row r="90" spans="2:3" ht="15" thickBot="1" x14ac:dyDescent="0.35">
      <c r="B90" s="17" t="s">
        <v>175</v>
      </c>
      <c r="C90" s="11"/>
    </row>
    <row r="91" spans="2:3" ht="15" thickBot="1" x14ac:dyDescent="0.35">
      <c r="B91" s="1" t="s">
        <v>78</v>
      </c>
      <c r="C91" s="11" t="s">
        <v>1</v>
      </c>
    </row>
    <row r="92" spans="2:3" ht="15" thickBot="1" x14ac:dyDescent="0.35">
      <c r="B92" s="1" t="s">
        <v>2</v>
      </c>
      <c r="C92" s="25">
        <f>+C93+C94+C95+C96</f>
        <v>70983816.810000002</v>
      </c>
    </row>
    <row r="93" spans="2:3" ht="15" thickBot="1" x14ac:dyDescent="0.35">
      <c r="B93" s="2" t="s">
        <v>79</v>
      </c>
      <c r="C93" s="11">
        <v>19677332.41</v>
      </c>
    </row>
    <row r="94" spans="2:3" ht="15" thickBot="1" x14ac:dyDescent="0.35">
      <c r="B94" s="2" t="s">
        <v>80</v>
      </c>
      <c r="C94" s="13">
        <v>51306484.399999999</v>
      </c>
    </row>
    <row r="95" spans="2:3" ht="15" thickBot="1" x14ac:dyDescent="0.35">
      <c r="B95" s="14" t="s">
        <v>81</v>
      </c>
      <c r="C95" s="15">
        <v>0</v>
      </c>
    </row>
    <row r="96" spans="2:3" ht="15" thickBot="1" x14ac:dyDescent="0.35">
      <c r="B96" s="2" t="s">
        <v>82</v>
      </c>
      <c r="C96" s="11">
        <v>0</v>
      </c>
    </row>
    <row r="97" spans="2:3" ht="15" thickBot="1" x14ac:dyDescent="0.35"/>
    <row r="98" spans="2:3" ht="15" thickBot="1" x14ac:dyDescent="0.35">
      <c r="B98" s="5" t="s">
        <v>106</v>
      </c>
      <c r="C98" s="10"/>
    </row>
    <row r="99" spans="2:3" ht="15" thickBot="1" x14ac:dyDescent="0.35">
      <c r="B99" s="17" t="s">
        <v>175</v>
      </c>
      <c r="C99" s="11"/>
    </row>
    <row r="100" spans="2:3" ht="15" thickBot="1" x14ac:dyDescent="0.35">
      <c r="B100" s="1" t="s">
        <v>83</v>
      </c>
      <c r="C100" s="11" t="s">
        <v>1</v>
      </c>
    </row>
    <row r="101" spans="2:3" ht="15" thickBot="1" x14ac:dyDescent="0.35">
      <c r="B101" s="1" t="s">
        <v>2</v>
      </c>
      <c r="C101" s="25">
        <f>+C102+C103+C104</f>
        <v>70983816.810000002</v>
      </c>
    </row>
    <row r="102" spans="2:3" ht="15" thickBot="1" x14ac:dyDescent="0.35">
      <c r="B102" s="2" t="s">
        <v>84</v>
      </c>
      <c r="C102" s="11">
        <v>22948370.809999999</v>
      </c>
    </row>
    <row r="103" spans="2:3" ht="15" thickBot="1" x14ac:dyDescent="0.35">
      <c r="B103" s="2" t="s">
        <v>85</v>
      </c>
      <c r="C103" s="11">
        <v>48035446</v>
      </c>
    </row>
    <row r="104" spans="2:3" ht="15" thickBot="1" x14ac:dyDescent="0.35">
      <c r="B104" s="2" t="s">
        <v>86</v>
      </c>
      <c r="C104" s="11">
        <v>0</v>
      </c>
    </row>
    <row r="105" spans="2:3" x14ac:dyDescent="0.3">
      <c r="B105" s="7" t="s">
        <v>36</v>
      </c>
      <c r="C105" s="195">
        <v>0</v>
      </c>
    </row>
    <row r="106" spans="2:3" ht="15" thickBot="1" x14ac:dyDescent="0.35">
      <c r="B106" s="8" t="s">
        <v>87</v>
      </c>
      <c r="C106" s="196"/>
    </row>
    <row r="107" spans="2:3" x14ac:dyDescent="0.3">
      <c r="B107" s="7" t="s">
        <v>64</v>
      </c>
      <c r="C107" s="195">
        <v>0</v>
      </c>
    </row>
    <row r="108" spans="2:3" ht="15" thickBot="1" x14ac:dyDescent="0.35">
      <c r="B108" s="8" t="s">
        <v>87</v>
      </c>
      <c r="C108" s="196"/>
    </row>
    <row r="109" spans="2:3" ht="15" thickBot="1" x14ac:dyDescent="0.35"/>
    <row r="110" spans="2:3" ht="15" thickBot="1" x14ac:dyDescent="0.35">
      <c r="B110" s="5" t="s">
        <v>106</v>
      </c>
    </row>
    <row r="111" spans="2:3" ht="15" thickBot="1" x14ac:dyDescent="0.35">
      <c r="B111" s="17" t="s">
        <v>175</v>
      </c>
    </row>
    <row r="112" spans="2:3" ht="15.75" customHeight="1" thickBot="1" x14ac:dyDescent="0.35">
      <c r="B112" s="1" t="s">
        <v>88</v>
      </c>
    </row>
    <row r="113" spans="2:2" ht="15" customHeight="1" thickBot="1" x14ac:dyDescent="0.35">
      <c r="B113" s="6" t="s">
        <v>90</v>
      </c>
    </row>
    <row r="114" spans="2:2" ht="15" customHeight="1" thickBot="1" x14ac:dyDescent="0.35">
      <c r="B114" s="6" t="s">
        <v>91</v>
      </c>
    </row>
    <row r="115" spans="2:2" ht="15" customHeight="1" thickBot="1" x14ac:dyDescent="0.35">
      <c r="B115" s="6" t="s">
        <v>102</v>
      </c>
    </row>
    <row r="116" spans="2:2" ht="15" thickBot="1" x14ac:dyDescent="0.35">
      <c r="B116" s="6" t="s">
        <v>92</v>
      </c>
    </row>
    <row r="117" spans="2:2" ht="15" thickBot="1" x14ac:dyDescent="0.35"/>
    <row r="118" spans="2:2" ht="15" thickBot="1" x14ac:dyDescent="0.35">
      <c r="B118" s="5" t="s">
        <v>106</v>
      </c>
    </row>
    <row r="119" spans="2:2" ht="15" thickBot="1" x14ac:dyDescent="0.35">
      <c r="B119" s="17" t="s">
        <v>175</v>
      </c>
    </row>
    <row r="120" spans="2:2" ht="15" thickBot="1" x14ac:dyDescent="0.35">
      <c r="B120" s="1" t="s">
        <v>89</v>
      </c>
    </row>
    <row r="121" spans="2:2" ht="15" thickBot="1" x14ac:dyDescent="0.35">
      <c r="B121" s="2" t="s">
        <v>94</v>
      </c>
    </row>
    <row r="122" spans="2:2" ht="15" thickBot="1" x14ac:dyDescent="0.35">
      <c r="B122" s="2" t="s">
        <v>95</v>
      </c>
    </row>
    <row r="123" spans="2:2" ht="15" thickBot="1" x14ac:dyDescent="0.35">
      <c r="B123" s="2" t="s">
        <v>96</v>
      </c>
    </row>
    <row r="124" spans="2:2" ht="15" thickBot="1" x14ac:dyDescent="0.35">
      <c r="B124" s="2" t="s">
        <v>97</v>
      </c>
    </row>
    <row r="125" spans="2:2" ht="15" thickBot="1" x14ac:dyDescent="0.35">
      <c r="B125" s="2" t="s">
        <v>98</v>
      </c>
    </row>
    <row r="126" spans="2:2" ht="15" thickBot="1" x14ac:dyDescent="0.35">
      <c r="B126" s="2" t="s">
        <v>99</v>
      </c>
    </row>
    <row r="127" spans="2:2" ht="15" thickBot="1" x14ac:dyDescent="0.35">
      <c r="B127" s="2" t="s">
        <v>100</v>
      </c>
    </row>
    <row r="128" spans="2:2" ht="15" thickBot="1" x14ac:dyDescent="0.35">
      <c r="B128" s="2" t="s">
        <v>103</v>
      </c>
    </row>
    <row r="129" spans="1:16" ht="15" thickBot="1" x14ac:dyDescent="0.35">
      <c r="B129" s="2"/>
    </row>
    <row r="130" spans="1:16" ht="15" thickBot="1" x14ac:dyDescent="0.35">
      <c r="B130" s="2"/>
    </row>
    <row r="131" spans="1:16" ht="15" thickBot="1" x14ac:dyDescent="0.35">
      <c r="B131" s="2"/>
    </row>
    <row r="132" spans="1:16" x14ac:dyDescent="0.3">
      <c r="B132" s="16"/>
    </row>
    <row r="133" spans="1:16" ht="15" thickBot="1" x14ac:dyDescent="0.35">
      <c r="B133" s="16"/>
    </row>
    <row r="134" spans="1:16" ht="18" thickBot="1" x14ac:dyDescent="0.35">
      <c r="A134" s="18"/>
      <c r="B134" s="5" t="s">
        <v>106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</row>
    <row r="135" spans="1:16" x14ac:dyDescent="0.3">
      <c r="A135" s="18"/>
      <c r="B135" s="21" t="s">
        <v>177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3"/>
    </row>
    <row r="136" spans="1:16" x14ac:dyDescent="0.3">
      <c r="A136" s="19"/>
      <c r="B136" s="24" t="s">
        <v>178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1:16" x14ac:dyDescent="0.3">
      <c r="B137" s="27" t="s">
        <v>105</v>
      </c>
    </row>
    <row r="138" spans="1:16" x14ac:dyDescent="0.3">
      <c r="B138" s="27"/>
    </row>
    <row r="139" spans="1:16" ht="15" thickBot="1" x14ac:dyDescent="0.35">
      <c r="A139" s="84"/>
      <c r="B139" s="85" t="s">
        <v>155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6"/>
      <c r="M139" s="86"/>
      <c r="N139" s="86"/>
      <c r="O139" s="84"/>
    </row>
    <row r="140" spans="1:16" ht="20.100000000000001" customHeight="1" x14ac:dyDescent="0.3">
      <c r="A140" s="101" t="s">
        <v>179</v>
      </c>
      <c r="B140" s="190" t="s">
        <v>180</v>
      </c>
      <c r="C140" s="102" t="s">
        <v>181</v>
      </c>
      <c r="D140" s="190" t="s">
        <v>182</v>
      </c>
      <c r="E140" s="190" t="s">
        <v>183</v>
      </c>
      <c r="F140" s="190" t="s">
        <v>184</v>
      </c>
      <c r="G140" s="102" t="s">
        <v>185</v>
      </c>
      <c r="H140" s="102" t="s">
        <v>186</v>
      </c>
      <c r="I140" s="192" t="s">
        <v>187</v>
      </c>
      <c r="J140" s="192" t="s">
        <v>188</v>
      </c>
      <c r="K140" s="102" t="s">
        <v>189</v>
      </c>
      <c r="L140" s="102" t="s">
        <v>190</v>
      </c>
      <c r="M140" s="102" t="s">
        <v>191</v>
      </c>
      <c r="N140" s="190" t="s">
        <v>192</v>
      </c>
      <c r="O140" s="102" t="s">
        <v>193</v>
      </c>
    </row>
    <row r="141" spans="1:16" ht="20.100000000000001" customHeight="1" x14ac:dyDescent="0.3">
      <c r="A141" s="103" t="s">
        <v>194</v>
      </c>
      <c r="B141" s="191"/>
      <c r="C141" s="104"/>
      <c r="D141" s="191"/>
      <c r="E141" s="191"/>
      <c r="F141" s="191"/>
      <c r="G141" s="105" t="s">
        <v>195</v>
      </c>
      <c r="H141" s="105" t="s">
        <v>196</v>
      </c>
      <c r="I141" s="193"/>
      <c r="J141" s="193"/>
      <c r="K141" s="105"/>
      <c r="L141" s="105" t="s">
        <v>197</v>
      </c>
      <c r="M141" s="105" t="s">
        <v>198</v>
      </c>
      <c r="N141" s="191"/>
      <c r="O141" s="105" t="s">
        <v>199</v>
      </c>
    </row>
    <row r="142" spans="1:16" ht="35.1" customHeight="1" x14ac:dyDescent="0.3">
      <c r="A142" s="106">
        <v>1</v>
      </c>
      <c r="B142" s="107" t="s">
        <v>200</v>
      </c>
      <c r="C142" s="108"/>
      <c r="D142" s="109" t="s">
        <v>201</v>
      </c>
      <c r="E142" s="109" t="s">
        <v>202</v>
      </c>
      <c r="F142" s="28" t="s">
        <v>107</v>
      </c>
      <c r="G142" s="43">
        <v>30</v>
      </c>
      <c r="H142" s="29">
        <f>+I142/G142</f>
        <v>1671.3660000000002</v>
      </c>
      <c r="I142" s="110">
        <v>50140.98</v>
      </c>
      <c r="J142" s="29">
        <f>+I142*12</f>
        <v>601691.76</v>
      </c>
      <c r="K142" s="29">
        <f>+H142*30</f>
        <v>50140.98</v>
      </c>
      <c r="L142" s="29">
        <f>+J142+K142</f>
        <v>651832.74</v>
      </c>
      <c r="M142" s="29"/>
      <c r="N142" s="29">
        <f>9140.98*12</f>
        <v>109691.76</v>
      </c>
      <c r="O142" s="30">
        <f>L142+M142-N142</f>
        <v>542140.98</v>
      </c>
    </row>
    <row r="143" spans="1:16" ht="35.1" customHeight="1" x14ac:dyDescent="0.3">
      <c r="A143" s="111">
        <v>2</v>
      </c>
      <c r="B143" s="112" t="s">
        <v>203</v>
      </c>
      <c r="C143" s="43"/>
      <c r="D143" s="113" t="s">
        <v>204</v>
      </c>
      <c r="E143" s="113" t="s">
        <v>205</v>
      </c>
      <c r="F143" s="31" t="s">
        <v>108</v>
      </c>
      <c r="G143" s="43">
        <v>30</v>
      </c>
      <c r="H143" s="29">
        <f>+I143/G143</f>
        <v>598.154</v>
      </c>
      <c r="I143" s="110">
        <v>17944.62</v>
      </c>
      <c r="J143" s="29">
        <f>+I143*12</f>
        <v>215335.44</v>
      </c>
      <c r="K143" s="29">
        <f>+H143*30</f>
        <v>17944.62</v>
      </c>
      <c r="L143" s="29">
        <f>+J143+K143</f>
        <v>233280.06</v>
      </c>
      <c r="M143" s="29"/>
      <c r="N143" s="29">
        <f>1944.62*12</f>
        <v>23335.439999999999</v>
      </c>
      <c r="O143" s="30">
        <f>L143+M143-N143</f>
        <v>209944.62</v>
      </c>
    </row>
    <row r="144" spans="1:16" ht="35.1" customHeight="1" thickBot="1" x14ac:dyDescent="0.35">
      <c r="A144" s="114"/>
      <c r="B144" s="115"/>
      <c r="C144" s="115"/>
      <c r="D144" s="116"/>
      <c r="E144" s="116"/>
      <c r="F144" s="44"/>
      <c r="G144" s="45"/>
      <c r="H144" s="46"/>
      <c r="I144" s="46"/>
      <c r="J144" s="46"/>
      <c r="K144" s="46"/>
      <c r="L144" s="47"/>
      <c r="M144" s="48"/>
      <c r="N144" s="47"/>
      <c r="O144" s="47"/>
      <c r="P144" s="117" t="e">
        <f>#REF!+#REF!+#REF!+#REF!+#REF!+#REF!+#REF!+#REF!+#REF!+#REF!+#REF!+#REF!</f>
        <v>#REF!</v>
      </c>
    </row>
    <row r="145" spans="1:16" ht="25.5" customHeight="1" thickBot="1" x14ac:dyDescent="0.45">
      <c r="B145" s="118"/>
      <c r="C145" s="118"/>
      <c r="D145" s="50"/>
      <c r="E145" s="50"/>
      <c r="F145" s="49" t="s">
        <v>149</v>
      </c>
      <c r="G145" s="50"/>
      <c r="H145" s="51"/>
      <c r="I145" s="52"/>
      <c r="J145" s="52">
        <f>SUM(J142:J144)</f>
        <v>817027.2</v>
      </c>
      <c r="K145" s="52">
        <f t="shared" ref="K145" si="0">SUM(K142:K144)</f>
        <v>68085.600000000006</v>
      </c>
      <c r="L145" s="52">
        <f>SUM(L142:L144)</f>
        <v>885112.8</v>
      </c>
      <c r="M145" s="52">
        <f t="shared" ref="M145:O145" si="1">SUM(M142:M144)</f>
        <v>0</v>
      </c>
      <c r="N145" s="52">
        <f t="shared" si="1"/>
        <v>133027.19999999998</v>
      </c>
      <c r="O145" s="52">
        <f t="shared" si="1"/>
        <v>752085.6</v>
      </c>
    </row>
    <row r="146" spans="1:16" ht="15.6" x14ac:dyDescent="0.4">
      <c r="B146" s="119" t="s">
        <v>206</v>
      </c>
      <c r="C146" s="118"/>
      <c r="D146" s="50"/>
      <c r="E146" s="50"/>
      <c r="F146" s="49"/>
      <c r="G146" s="50"/>
      <c r="H146" s="53"/>
      <c r="I146" s="53"/>
      <c r="J146" s="53"/>
      <c r="K146" s="53"/>
      <c r="L146" s="53"/>
      <c r="M146" s="53"/>
      <c r="N146" s="53"/>
      <c r="O146" s="53"/>
    </row>
    <row r="147" spans="1:16" ht="30" customHeight="1" x14ac:dyDescent="0.3">
      <c r="A147" s="111">
        <v>3</v>
      </c>
      <c r="B147" s="120" t="s">
        <v>207</v>
      </c>
      <c r="C147" s="121"/>
      <c r="D147" s="122" t="s">
        <v>208</v>
      </c>
      <c r="E147" s="122" t="s">
        <v>209</v>
      </c>
      <c r="F147" s="28" t="s">
        <v>109</v>
      </c>
      <c r="G147" s="43">
        <v>30</v>
      </c>
      <c r="H147" s="29">
        <v>661.74</v>
      </c>
      <c r="I147" s="110">
        <v>19852.05</v>
      </c>
      <c r="J147" s="29">
        <f>+I147*12</f>
        <v>238224.59999999998</v>
      </c>
      <c r="K147" s="29">
        <f t="shared" ref="K147:K150" si="2">+H147*30</f>
        <v>19852.2</v>
      </c>
      <c r="L147" s="29">
        <f t="shared" ref="L147:L150" si="3">+J147+K147</f>
        <v>258076.79999999999</v>
      </c>
      <c r="M147" s="29">
        <v>0</v>
      </c>
      <c r="N147" s="29">
        <f>2352.05*12</f>
        <v>28224.600000000002</v>
      </c>
      <c r="O147" s="30">
        <f>L147-N147</f>
        <v>229852.19999999998</v>
      </c>
    </row>
    <row r="148" spans="1:16" ht="30" customHeight="1" x14ac:dyDescent="0.3">
      <c r="A148" s="106">
        <v>114</v>
      </c>
      <c r="B148" s="112" t="s">
        <v>210</v>
      </c>
      <c r="C148" s="123"/>
      <c r="D148" s="124" t="s">
        <v>211</v>
      </c>
      <c r="E148" s="124" t="s">
        <v>212</v>
      </c>
      <c r="F148" s="35" t="s">
        <v>101</v>
      </c>
      <c r="G148" s="54">
        <v>30</v>
      </c>
      <c r="H148" s="55">
        <v>340.54</v>
      </c>
      <c r="I148" s="110">
        <v>10216.34</v>
      </c>
      <c r="J148" s="29">
        <f>+I148*12</f>
        <v>122596.08</v>
      </c>
      <c r="K148" s="29">
        <f t="shared" si="2"/>
        <v>10216.200000000001</v>
      </c>
      <c r="L148" s="29">
        <f t="shared" si="3"/>
        <v>132812.28</v>
      </c>
      <c r="M148" s="55"/>
      <c r="N148" s="55">
        <f>216.34*12</f>
        <v>2596.08</v>
      </c>
      <c r="O148" s="30">
        <f>L148-N148</f>
        <v>130216.2</v>
      </c>
    </row>
    <row r="149" spans="1:16" ht="30" customHeight="1" x14ac:dyDescent="0.3">
      <c r="A149" s="106">
        <v>6</v>
      </c>
      <c r="B149" s="123" t="s">
        <v>213</v>
      </c>
      <c r="C149" s="123"/>
      <c r="D149" s="125" t="s">
        <v>214</v>
      </c>
      <c r="E149" s="125" t="s">
        <v>215</v>
      </c>
      <c r="F149" s="32" t="s">
        <v>110</v>
      </c>
      <c r="G149" s="54">
        <v>30</v>
      </c>
      <c r="H149" s="55">
        <v>340.54</v>
      </c>
      <c r="I149" s="110">
        <v>10216.34</v>
      </c>
      <c r="J149" s="29">
        <f>+I149*12</f>
        <v>122596.08</v>
      </c>
      <c r="K149" s="29">
        <f t="shared" si="2"/>
        <v>10216.200000000001</v>
      </c>
      <c r="L149" s="29">
        <f t="shared" si="3"/>
        <v>132812.28</v>
      </c>
      <c r="M149" s="55"/>
      <c r="N149" s="55">
        <f>216.34*12</f>
        <v>2596.08</v>
      </c>
      <c r="O149" s="30">
        <f>L149-N149</f>
        <v>130216.2</v>
      </c>
    </row>
    <row r="150" spans="1:16" ht="30" customHeight="1" x14ac:dyDescent="0.3">
      <c r="A150" s="106">
        <v>5</v>
      </c>
      <c r="B150" s="126" t="s">
        <v>216</v>
      </c>
      <c r="C150" s="43"/>
      <c r="D150" s="127" t="s">
        <v>217</v>
      </c>
      <c r="E150" s="127" t="s">
        <v>218</v>
      </c>
      <c r="F150" s="28" t="s">
        <v>156</v>
      </c>
      <c r="G150" s="54">
        <v>30</v>
      </c>
      <c r="H150" s="57">
        <v>133.33332999999999</v>
      </c>
      <c r="I150" s="128">
        <f t="shared" ref="I150" si="4">+H150*30</f>
        <v>3999.9998999999998</v>
      </c>
      <c r="J150" s="57">
        <f>+I150*12</f>
        <v>47999.998800000001</v>
      </c>
      <c r="K150" s="57">
        <f t="shared" si="2"/>
        <v>3999.9998999999998</v>
      </c>
      <c r="L150" s="30">
        <f t="shared" si="3"/>
        <v>51999.998700000004</v>
      </c>
      <c r="M150" s="58"/>
      <c r="N150" s="30"/>
      <c r="O150" s="30">
        <f>L150+M150</f>
        <v>51999.998700000004</v>
      </c>
    </row>
    <row r="151" spans="1:16" x14ac:dyDescent="0.3">
      <c r="A151" s="106"/>
      <c r="B151" s="112"/>
      <c r="C151" s="112"/>
      <c r="D151" s="129"/>
      <c r="E151" s="129"/>
      <c r="F151" s="32"/>
      <c r="G151" s="59"/>
      <c r="H151" s="60"/>
      <c r="I151" s="60"/>
      <c r="J151" s="60"/>
      <c r="K151" s="60"/>
      <c r="L151" s="30"/>
      <c r="M151" s="58"/>
      <c r="N151" s="30"/>
      <c r="O151" s="30"/>
    </row>
    <row r="152" spans="1:16" ht="15" thickBot="1" x14ac:dyDescent="0.35">
      <c r="A152" s="114"/>
      <c r="B152" s="115"/>
      <c r="C152" s="115"/>
      <c r="D152" s="116"/>
      <c r="E152" s="116"/>
      <c r="F152" s="44"/>
      <c r="G152" s="45"/>
      <c r="H152" s="61"/>
      <c r="I152" s="61"/>
      <c r="J152" s="61"/>
      <c r="K152" s="61"/>
      <c r="L152" s="62"/>
      <c r="M152" s="63"/>
      <c r="N152" s="62"/>
      <c r="O152" s="62"/>
    </row>
    <row r="153" spans="1:16" x14ac:dyDescent="0.3">
      <c r="A153" s="130"/>
      <c r="B153" s="131"/>
      <c r="C153" s="131"/>
      <c r="D153" s="132"/>
      <c r="E153" s="132"/>
      <c r="F153" s="33"/>
      <c r="G153" s="64"/>
      <c r="H153" s="65"/>
      <c r="I153" s="65"/>
      <c r="J153" s="65"/>
      <c r="K153" s="65"/>
      <c r="L153" s="30"/>
      <c r="M153" s="58"/>
      <c r="N153" s="30"/>
      <c r="O153" s="30"/>
    </row>
    <row r="154" spans="1:16" ht="16.2" thickBot="1" x14ac:dyDescent="0.45">
      <c r="B154" s="118"/>
      <c r="C154" s="118"/>
      <c r="D154" s="50"/>
      <c r="E154" s="50"/>
      <c r="F154" s="49" t="s">
        <v>149</v>
      </c>
      <c r="G154" s="50"/>
      <c r="H154" s="51"/>
      <c r="I154" s="52"/>
      <c r="J154" s="52">
        <f t="shared" ref="J154:O154" si="5">SUM(J147:J153)</f>
        <v>531416.75879999995</v>
      </c>
      <c r="K154" s="52">
        <f t="shared" si="5"/>
        <v>44284.599900000008</v>
      </c>
      <c r="L154" s="52">
        <f t="shared" si="5"/>
        <v>575701.35869999998</v>
      </c>
      <c r="M154" s="52">
        <f t="shared" si="5"/>
        <v>0</v>
      </c>
      <c r="N154" s="52">
        <f t="shared" si="5"/>
        <v>33416.76</v>
      </c>
      <c r="O154" s="52">
        <f t="shared" si="5"/>
        <v>542284.59869999997</v>
      </c>
    </row>
    <row r="155" spans="1:16" ht="15.6" x14ac:dyDescent="0.4">
      <c r="B155" s="87" t="s">
        <v>219</v>
      </c>
      <c r="C155" s="68"/>
      <c r="D155" s="68"/>
      <c r="E155" s="68"/>
      <c r="F155" s="50"/>
      <c r="G155" s="66"/>
      <c r="H155" s="66"/>
      <c r="I155" s="66"/>
      <c r="J155" s="66"/>
      <c r="K155" s="66"/>
      <c r="L155" s="50"/>
      <c r="M155" s="67"/>
      <c r="N155" s="67"/>
      <c r="O155" s="68"/>
    </row>
    <row r="156" spans="1:16" ht="45.6" x14ac:dyDescent="0.3">
      <c r="A156" s="133">
        <v>126</v>
      </c>
      <c r="B156" s="134" t="s">
        <v>220</v>
      </c>
      <c r="C156" s="135"/>
      <c r="D156" s="136" t="s">
        <v>221</v>
      </c>
      <c r="E156" s="136" t="s">
        <v>222</v>
      </c>
      <c r="F156" s="69" t="s">
        <v>111</v>
      </c>
      <c r="G156" s="70">
        <v>30</v>
      </c>
      <c r="H156" s="29">
        <v>536.66</v>
      </c>
      <c r="I156" s="110">
        <v>16099.93</v>
      </c>
      <c r="J156" s="29">
        <f t="shared" ref="J156:J160" si="6">+I156*12</f>
        <v>193199.16</v>
      </c>
      <c r="K156" s="29">
        <f t="shared" ref="K156:K161" si="7">+H156*30</f>
        <v>16099.8</v>
      </c>
      <c r="L156" s="29">
        <f t="shared" ref="L156:L160" si="8">+J156+K156</f>
        <v>209298.96</v>
      </c>
      <c r="M156" s="29">
        <v>0</v>
      </c>
      <c r="N156" s="29">
        <f>1599.93*12</f>
        <v>19199.16</v>
      </c>
      <c r="O156" s="30">
        <f t="shared" ref="O156:O161" si="9">L156+M156-N156</f>
        <v>190099.8</v>
      </c>
      <c r="P156" s="137"/>
    </row>
    <row r="157" spans="1:16" ht="45.6" x14ac:dyDescent="0.3">
      <c r="A157" s="133">
        <v>127</v>
      </c>
      <c r="B157" s="134" t="s">
        <v>223</v>
      </c>
      <c r="C157" s="79"/>
      <c r="D157" s="138" t="s">
        <v>224</v>
      </c>
      <c r="E157" s="134" t="s">
        <v>225</v>
      </c>
      <c r="F157" s="69" t="s">
        <v>112</v>
      </c>
      <c r="G157" s="70">
        <v>30</v>
      </c>
      <c r="H157" s="29">
        <v>536.66</v>
      </c>
      <c r="I157" s="110">
        <v>16099.93</v>
      </c>
      <c r="J157" s="29">
        <f t="shared" si="6"/>
        <v>193199.16</v>
      </c>
      <c r="K157" s="29">
        <f t="shared" si="7"/>
        <v>16099.8</v>
      </c>
      <c r="L157" s="29">
        <f t="shared" si="8"/>
        <v>209298.96</v>
      </c>
      <c r="M157" s="29">
        <v>0</v>
      </c>
      <c r="N157" s="29">
        <f t="shared" ref="N157:N161" si="10">1599.93*12</f>
        <v>19199.16</v>
      </c>
      <c r="O157" s="30">
        <f t="shared" si="9"/>
        <v>190099.8</v>
      </c>
      <c r="P157" s="137"/>
    </row>
    <row r="158" spans="1:16" ht="57" x14ac:dyDescent="0.3">
      <c r="A158" s="133">
        <v>120</v>
      </c>
      <c r="B158" s="134" t="s">
        <v>226</v>
      </c>
      <c r="C158" s="135"/>
      <c r="D158" s="139" t="s">
        <v>227</v>
      </c>
      <c r="E158" s="140" t="s">
        <v>228</v>
      </c>
      <c r="F158" s="71" t="s">
        <v>157</v>
      </c>
      <c r="G158" s="70">
        <v>30</v>
      </c>
      <c r="H158" s="29">
        <v>536.66</v>
      </c>
      <c r="I158" s="110">
        <v>16099.93</v>
      </c>
      <c r="J158" s="29">
        <f t="shared" si="6"/>
        <v>193199.16</v>
      </c>
      <c r="K158" s="29">
        <f t="shared" si="7"/>
        <v>16099.8</v>
      </c>
      <c r="L158" s="29">
        <f t="shared" si="8"/>
        <v>209298.96</v>
      </c>
      <c r="M158" s="29">
        <v>0</v>
      </c>
      <c r="N158" s="29">
        <f t="shared" si="10"/>
        <v>19199.16</v>
      </c>
      <c r="O158" s="30">
        <f t="shared" si="9"/>
        <v>190099.8</v>
      </c>
      <c r="P158" s="137"/>
    </row>
    <row r="159" spans="1:16" ht="57" x14ac:dyDescent="0.3">
      <c r="A159" s="133">
        <v>88</v>
      </c>
      <c r="B159" s="141" t="s">
        <v>229</v>
      </c>
      <c r="C159" s="135"/>
      <c r="D159" s="142" t="s">
        <v>230</v>
      </c>
      <c r="E159" s="142" t="s">
        <v>231</v>
      </c>
      <c r="F159" s="72" t="s">
        <v>158</v>
      </c>
      <c r="G159" s="70">
        <v>30</v>
      </c>
      <c r="H159" s="29">
        <v>536.66</v>
      </c>
      <c r="I159" s="110">
        <v>16099.93</v>
      </c>
      <c r="J159" s="29">
        <f t="shared" si="6"/>
        <v>193199.16</v>
      </c>
      <c r="K159" s="29">
        <f t="shared" si="7"/>
        <v>16099.8</v>
      </c>
      <c r="L159" s="29">
        <f t="shared" si="8"/>
        <v>209298.96</v>
      </c>
      <c r="M159" s="29">
        <v>0</v>
      </c>
      <c r="N159" s="29">
        <f t="shared" si="10"/>
        <v>19199.16</v>
      </c>
      <c r="O159" s="30">
        <f t="shared" si="9"/>
        <v>190099.8</v>
      </c>
      <c r="P159" s="137"/>
    </row>
    <row r="160" spans="1:16" ht="45.6" x14ac:dyDescent="0.3">
      <c r="A160" s="133">
        <v>50</v>
      </c>
      <c r="B160" s="141" t="s">
        <v>232</v>
      </c>
      <c r="C160" s="135"/>
      <c r="D160" s="142" t="s">
        <v>233</v>
      </c>
      <c r="E160" s="142" t="s">
        <v>234</v>
      </c>
      <c r="F160" s="72" t="s">
        <v>159</v>
      </c>
      <c r="G160" s="70">
        <v>30</v>
      </c>
      <c r="H160" s="29">
        <v>536.66</v>
      </c>
      <c r="I160" s="110">
        <v>16099.93</v>
      </c>
      <c r="J160" s="29">
        <f t="shared" si="6"/>
        <v>193199.16</v>
      </c>
      <c r="K160" s="29">
        <f t="shared" si="7"/>
        <v>16099.8</v>
      </c>
      <c r="L160" s="29">
        <f t="shared" si="8"/>
        <v>209298.96</v>
      </c>
      <c r="M160" s="29">
        <v>0</v>
      </c>
      <c r="N160" s="29">
        <f t="shared" si="10"/>
        <v>19199.16</v>
      </c>
      <c r="O160" s="30">
        <f t="shared" si="9"/>
        <v>190099.8</v>
      </c>
      <c r="P160" s="137"/>
    </row>
    <row r="161" spans="1:16" ht="79.8" x14ac:dyDescent="0.3">
      <c r="A161" s="133">
        <v>134</v>
      </c>
      <c r="B161" s="113" t="s">
        <v>235</v>
      </c>
      <c r="C161" s="123"/>
      <c r="D161" s="143" t="s">
        <v>236</v>
      </c>
      <c r="E161" s="144" t="s">
        <v>237</v>
      </c>
      <c r="F161" s="73" t="s">
        <v>113</v>
      </c>
      <c r="G161" s="70">
        <v>30</v>
      </c>
      <c r="H161" s="29">
        <v>536.66</v>
      </c>
      <c r="I161" s="110">
        <v>16099.93</v>
      </c>
      <c r="J161" s="29">
        <f>+I161*12</f>
        <v>193199.16</v>
      </c>
      <c r="K161" s="29">
        <f t="shared" si="7"/>
        <v>16099.8</v>
      </c>
      <c r="L161" s="29">
        <f>+J161+K161</f>
        <v>209298.96</v>
      </c>
      <c r="M161" s="29">
        <v>0</v>
      </c>
      <c r="N161" s="29">
        <f t="shared" si="10"/>
        <v>19199.16</v>
      </c>
      <c r="O161" s="30">
        <f t="shared" si="9"/>
        <v>190099.8</v>
      </c>
      <c r="P161" s="137"/>
    </row>
    <row r="162" spans="1:16" ht="16.2" thickBot="1" x14ac:dyDescent="0.45">
      <c r="A162" s="145"/>
      <c r="B162" s="146"/>
      <c r="C162" s="146"/>
      <c r="D162" s="147"/>
      <c r="E162" s="147"/>
      <c r="F162" s="74" t="s">
        <v>149</v>
      </c>
      <c r="G162" s="75"/>
      <c r="H162" s="76"/>
      <c r="I162" s="76"/>
      <c r="J162" s="52">
        <f>SUM(J156:J161)</f>
        <v>1159194.96</v>
      </c>
      <c r="K162" s="52">
        <f t="shared" ref="K162" si="11">SUM(K156:K161)</f>
        <v>96598.8</v>
      </c>
      <c r="L162" s="52">
        <f>SUM(L156:L161)</f>
        <v>1255793.76</v>
      </c>
      <c r="M162" s="52">
        <f t="shared" ref="M162:O162" si="12">SUM(M156:M161)</f>
        <v>0</v>
      </c>
      <c r="N162" s="52">
        <f t="shared" si="12"/>
        <v>115194.96</v>
      </c>
      <c r="O162" s="88">
        <f t="shared" si="12"/>
        <v>1140598.8</v>
      </c>
      <c r="P162" s="84"/>
    </row>
    <row r="163" spans="1:16" ht="15" thickBot="1" x14ac:dyDescent="0.35">
      <c r="B163" s="87" t="s">
        <v>238</v>
      </c>
      <c r="C163"/>
    </row>
    <row r="164" spans="1:16" ht="21" thickBot="1" x14ac:dyDescent="0.35">
      <c r="A164" s="106">
        <v>12</v>
      </c>
      <c r="B164" s="148" t="s">
        <v>239</v>
      </c>
      <c r="C164" s="149"/>
      <c r="D164" s="148" t="s">
        <v>240</v>
      </c>
      <c r="E164" s="148" t="s">
        <v>241</v>
      </c>
      <c r="F164" s="28" t="s">
        <v>114</v>
      </c>
      <c r="G164" s="43">
        <v>30</v>
      </c>
      <c r="H164" s="29">
        <v>235.36733330000001</v>
      </c>
      <c r="I164" s="110">
        <f t="shared" ref="I164:I166" si="13">+H164*30</f>
        <v>7061.0199990000001</v>
      </c>
      <c r="J164" s="29">
        <f t="shared" ref="J164:J166" si="14">+I164*12</f>
        <v>84732.239988000001</v>
      </c>
      <c r="K164" s="29">
        <f t="shared" ref="K164:K166" si="15">+H164*30</f>
        <v>7061.0199990000001</v>
      </c>
      <c r="L164" s="29">
        <f t="shared" ref="L164:L166" si="16">+J164+K164</f>
        <v>91793.259986999998</v>
      </c>
      <c r="M164" s="29"/>
      <c r="N164" s="39">
        <v>0</v>
      </c>
      <c r="O164" s="30">
        <f>L164-N164</f>
        <v>91793.259986999998</v>
      </c>
    </row>
    <row r="165" spans="1:16" ht="21" thickBot="1" x14ac:dyDescent="0.35">
      <c r="A165" s="106">
        <v>110</v>
      </c>
      <c r="B165" s="150" t="s">
        <v>242</v>
      </c>
      <c r="C165" s="151"/>
      <c r="D165" s="127" t="s">
        <v>243</v>
      </c>
      <c r="E165" s="127" t="s">
        <v>244</v>
      </c>
      <c r="F165" s="28" t="s">
        <v>150</v>
      </c>
      <c r="G165" s="43">
        <v>30</v>
      </c>
      <c r="H165" s="29">
        <v>200</v>
      </c>
      <c r="I165" s="110">
        <f t="shared" si="13"/>
        <v>6000</v>
      </c>
      <c r="J165" s="29">
        <f t="shared" si="14"/>
        <v>72000</v>
      </c>
      <c r="K165" s="29">
        <f t="shared" si="15"/>
        <v>6000</v>
      </c>
      <c r="L165" s="29">
        <f t="shared" si="16"/>
        <v>78000</v>
      </c>
      <c r="M165" s="29"/>
      <c r="N165" s="29">
        <v>0</v>
      </c>
      <c r="O165" s="30">
        <f t="shared" ref="O165:O166" si="17">L165+M165-N165</f>
        <v>78000</v>
      </c>
    </row>
    <row r="166" spans="1:16" ht="21" thickBot="1" x14ac:dyDescent="0.35">
      <c r="A166" s="106">
        <v>108</v>
      </c>
      <c r="B166" s="152" t="s">
        <v>245</v>
      </c>
      <c r="C166" s="127"/>
      <c r="D166" s="127" t="s">
        <v>246</v>
      </c>
      <c r="E166" s="127" t="s">
        <v>247</v>
      </c>
      <c r="F166" s="28" t="s">
        <v>150</v>
      </c>
      <c r="G166" s="43">
        <v>30</v>
      </c>
      <c r="H166" s="29">
        <v>200</v>
      </c>
      <c r="I166" s="110">
        <f t="shared" si="13"/>
        <v>6000</v>
      </c>
      <c r="J166" s="29">
        <f t="shared" si="14"/>
        <v>72000</v>
      </c>
      <c r="K166" s="29">
        <f t="shared" si="15"/>
        <v>6000</v>
      </c>
      <c r="L166" s="29">
        <f t="shared" si="16"/>
        <v>78000</v>
      </c>
      <c r="M166" s="29"/>
      <c r="N166" s="29">
        <v>0</v>
      </c>
      <c r="O166" s="30">
        <f t="shared" si="17"/>
        <v>78000</v>
      </c>
    </row>
    <row r="167" spans="1:16" x14ac:dyDescent="0.3">
      <c r="A167" s="106"/>
      <c r="B167" s="112"/>
      <c r="C167" s="123"/>
      <c r="D167" s="127"/>
      <c r="E167" s="127"/>
      <c r="F167" s="28"/>
      <c r="G167" s="43"/>
      <c r="H167" s="29"/>
      <c r="I167" s="29"/>
      <c r="J167" s="29"/>
      <c r="K167" s="29"/>
      <c r="L167" s="29"/>
      <c r="M167" s="29"/>
      <c r="N167" s="29"/>
      <c r="O167" s="30"/>
    </row>
    <row r="168" spans="1:16" x14ac:dyDescent="0.3">
      <c r="A168" s="106"/>
      <c r="B168" s="112"/>
      <c r="C168" s="123"/>
      <c r="D168" s="127"/>
      <c r="E168" s="127"/>
      <c r="F168" s="28"/>
      <c r="G168" s="43"/>
      <c r="H168" s="29"/>
      <c r="I168" s="29"/>
      <c r="J168" s="29"/>
      <c r="K168" s="29"/>
      <c r="L168" s="29"/>
      <c r="M168" s="29"/>
      <c r="N168" s="29"/>
      <c r="O168" s="30"/>
    </row>
    <row r="169" spans="1:16" ht="15" thickBot="1" x14ac:dyDescent="0.35">
      <c r="A169" s="114"/>
      <c r="B169" s="115"/>
      <c r="C169" s="115"/>
      <c r="D169" s="116"/>
      <c r="E169" s="116"/>
      <c r="F169" s="44"/>
      <c r="G169" s="45"/>
      <c r="H169" s="46"/>
      <c r="I169" s="46"/>
      <c r="J169" s="46"/>
      <c r="K169" s="46"/>
      <c r="L169" s="47"/>
      <c r="M169" s="48"/>
      <c r="N169" s="47"/>
      <c r="O169" s="47"/>
    </row>
    <row r="170" spans="1:16" ht="16.2" thickBot="1" x14ac:dyDescent="0.45">
      <c r="B170" s="118"/>
      <c r="C170" s="118"/>
      <c r="D170" s="50"/>
      <c r="E170" s="50"/>
      <c r="F170" s="49" t="s">
        <v>149</v>
      </c>
      <c r="G170" s="50"/>
      <c r="H170" s="51"/>
      <c r="I170" s="76"/>
      <c r="J170" s="52">
        <f>SUM(J164:J169)</f>
        <v>228732.23998800002</v>
      </c>
      <c r="K170" s="52">
        <f t="shared" ref="K170" si="18">SUM(K164:K169)</f>
        <v>19061.019999</v>
      </c>
      <c r="L170" s="52">
        <f>SUM(L164:L169)</f>
        <v>247793.259987</v>
      </c>
      <c r="M170" s="52">
        <f>SUM(M164:M169)</f>
        <v>0</v>
      </c>
      <c r="N170" s="52">
        <f>SUM(N164:N169)</f>
        <v>0</v>
      </c>
      <c r="O170" s="77">
        <f>SUM(O164:O169)</f>
        <v>247793.259987</v>
      </c>
    </row>
    <row r="171" spans="1:16" x14ac:dyDescent="0.3">
      <c r="B171" s="87" t="s">
        <v>248</v>
      </c>
      <c r="C171"/>
    </row>
    <row r="172" spans="1:16" ht="30" customHeight="1" x14ac:dyDescent="0.3">
      <c r="A172" s="106">
        <v>75</v>
      </c>
      <c r="B172" s="112" t="s">
        <v>249</v>
      </c>
      <c r="C172" s="127" t="s">
        <v>250</v>
      </c>
      <c r="D172" s="127" t="s">
        <v>250</v>
      </c>
      <c r="E172" s="127" t="s">
        <v>251</v>
      </c>
      <c r="F172" s="34" t="s">
        <v>115</v>
      </c>
      <c r="G172" s="43">
        <v>30</v>
      </c>
      <c r="H172" s="29">
        <v>233.33333329999999</v>
      </c>
      <c r="I172" s="110">
        <v>7000</v>
      </c>
      <c r="J172" s="29">
        <f>+I172*12</f>
        <v>84000</v>
      </c>
      <c r="K172" s="29">
        <f>+H172*30</f>
        <v>6999.9999989999997</v>
      </c>
      <c r="L172" s="29">
        <f>+J172+K172</f>
        <v>90999.999998999992</v>
      </c>
      <c r="M172" s="29"/>
      <c r="N172" s="29">
        <v>0</v>
      </c>
      <c r="O172" s="30">
        <f>L172-N172</f>
        <v>90999.999998999992</v>
      </c>
    </row>
    <row r="173" spans="1:16" ht="30" customHeight="1" x14ac:dyDescent="0.3">
      <c r="A173" s="106">
        <v>13</v>
      </c>
      <c r="B173" s="135" t="s">
        <v>252</v>
      </c>
      <c r="C173" s="153" t="s">
        <v>253</v>
      </c>
      <c r="D173" s="153" t="s">
        <v>253</v>
      </c>
      <c r="E173" s="153" t="s">
        <v>254</v>
      </c>
      <c r="F173" s="28" t="s">
        <v>160</v>
      </c>
      <c r="G173" s="43">
        <v>30</v>
      </c>
      <c r="H173" s="29">
        <v>200</v>
      </c>
      <c r="I173" s="110">
        <f t="shared" ref="I173" si="19">+H173*30</f>
        <v>6000</v>
      </c>
      <c r="J173" s="29">
        <f t="shared" ref="J173" si="20">+I173*12</f>
        <v>72000</v>
      </c>
      <c r="K173" s="29">
        <f t="shared" ref="K173" si="21">+H173*30</f>
        <v>6000</v>
      </c>
      <c r="L173" s="29">
        <f t="shared" ref="L173" si="22">+J173+K173</f>
        <v>78000</v>
      </c>
      <c r="M173" s="29"/>
      <c r="N173" s="29">
        <v>0</v>
      </c>
      <c r="O173" s="30">
        <f t="shared" ref="O173" si="23">L173+M173-N173</f>
        <v>78000</v>
      </c>
    </row>
    <row r="174" spans="1:16" ht="30" customHeight="1" x14ac:dyDescent="0.3">
      <c r="A174" s="106">
        <v>128</v>
      </c>
      <c r="B174" s="112" t="s">
        <v>255</v>
      </c>
      <c r="C174" s="124"/>
      <c r="D174" s="124" t="s">
        <v>256</v>
      </c>
      <c r="E174" s="124" t="s">
        <v>257</v>
      </c>
      <c r="F174" s="35" t="s">
        <v>161</v>
      </c>
      <c r="G174" s="43">
        <v>30</v>
      </c>
      <c r="H174" s="29">
        <v>767.7</v>
      </c>
      <c r="I174" s="110">
        <v>23031.09</v>
      </c>
      <c r="J174" s="29">
        <f>+I174*12</f>
        <v>276373.08</v>
      </c>
      <c r="K174" s="29">
        <f>+H174*30</f>
        <v>23031</v>
      </c>
      <c r="L174" s="29">
        <f>+J174+K174</f>
        <v>299404.08</v>
      </c>
      <c r="M174" s="29"/>
      <c r="N174" s="29">
        <f>3031.09*12</f>
        <v>36373.08</v>
      </c>
      <c r="O174" s="30">
        <f>L174-N174</f>
        <v>263031</v>
      </c>
    </row>
    <row r="175" spans="1:16" x14ac:dyDescent="0.3">
      <c r="A175" s="106"/>
      <c r="B175" s="108"/>
      <c r="C175" s="154"/>
      <c r="D175" s="155"/>
      <c r="E175" s="156"/>
      <c r="F175" s="36"/>
      <c r="G175" s="78"/>
      <c r="H175" s="62"/>
      <c r="I175" s="62"/>
      <c r="J175" s="62"/>
      <c r="K175" s="62"/>
      <c r="L175" s="30"/>
      <c r="M175" s="58"/>
      <c r="N175" s="30"/>
      <c r="O175" s="30"/>
    </row>
    <row r="176" spans="1:16" x14ac:dyDescent="0.3">
      <c r="A176" s="106"/>
      <c r="B176" s="108"/>
      <c r="C176" s="108"/>
      <c r="D176" s="156"/>
      <c r="E176" s="156"/>
      <c r="F176" s="36"/>
      <c r="G176" s="56"/>
      <c r="H176" s="57"/>
      <c r="I176" s="57"/>
      <c r="J176" s="57"/>
      <c r="K176" s="57"/>
      <c r="L176" s="30"/>
      <c r="M176" s="58"/>
      <c r="N176" s="30"/>
      <c r="O176" s="30"/>
    </row>
    <row r="177" spans="1:15" x14ac:dyDescent="0.3">
      <c r="A177" s="106"/>
      <c r="B177" s="112"/>
      <c r="C177" s="112"/>
      <c r="D177" s="129"/>
      <c r="E177" s="129"/>
      <c r="F177" s="32"/>
      <c r="G177" s="59"/>
      <c r="H177" s="60"/>
      <c r="I177" s="60"/>
      <c r="J177" s="60"/>
      <c r="K177" s="60"/>
      <c r="L177" s="30"/>
      <c r="M177" s="58"/>
      <c r="N177" s="30"/>
      <c r="O177" s="30"/>
    </row>
    <row r="178" spans="1:15" ht="15" thickBot="1" x14ac:dyDescent="0.35">
      <c r="A178" s="114"/>
      <c r="B178" s="115"/>
      <c r="C178" s="115"/>
      <c r="D178" s="116"/>
      <c r="E178" s="116"/>
      <c r="F178" s="44"/>
      <c r="G178" s="45"/>
      <c r="H178" s="46"/>
      <c r="I178" s="46"/>
      <c r="J178" s="89"/>
      <c r="K178" s="89"/>
      <c r="L178" s="90"/>
      <c r="M178" s="91"/>
      <c r="N178" s="90"/>
      <c r="O178" s="90"/>
    </row>
    <row r="179" spans="1:15" ht="16.2" thickBot="1" x14ac:dyDescent="0.45">
      <c r="B179" s="118"/>
      <c r="C179" s="118"/>
      <c r="D179" s="50"/>
      <c r="E179" s="50"/>
      <c r="F179" s="49" t="s">
        <v>149</v>
      </c>
      <c r="G179" s="50"/>
      <c r="H179" s="51"/>
      <c r="I179" s="76"/>
      <c r="J179" s="92">
        <f>SUM(J172:J178)</f>
        <v>432373.08</v>
      </c>
      <c r="K179" s="92">
        <f t="shared" ref="K179" si="24">SUM(K172:K178)</f>
        <v>36030.999999</v>
      </c>
      <c r="L179" s="92">
        <f>SUM(L172:L178)</f>
        <v>468404.07999900001</v>
      </c>
      <c r="M179" s="92">
        <f>SUM(M172:M178)</f>
        <v>0</v>
      </c>
      <c r="N179" s="92">
        <f>SUM(N172:N178)</f>
        <v>36373.08</v>
      </c>
      <c r="O179" s="93">
        <f>SUM(O172:O178)</f>
        <v>432030.99999899999</v>
      </c>
    </row>
    <row r="180" spans="1:15" ht="15.6" x14ac:dyDescent="0.4">
      <c r="B180" s="118"/>
      <c r="C180" s="118"/>
      <c r="D180" s="50"/>
      <c r="E180" s="50"/>
      <c r="F180" s="49"/>
      <c r="G180" s="50"/>
      <c r="H180" s="53"/>
      <c r="I180" s="53"/>
      <c r="J180" s="53"/>
      <c r="K180" s="53"/>
      <c r="L180" s="53"/>
      <c r="M180" s="53"/>
      <c r="N180" s="53"/>
      <c r="O180" s="53"/>
    </row>
    <row r="181" spans="1:15" x14ac:dyDescent="0.3">
      <c r="B181" s="87" t="s">
        <v>258</v>
      </c>
      <c r="C181"/>
    </row>
    <row r="182" spans="1:15" ht="20.399999999999999" x14ac:dyDescent="0.3">
      <c r="A182" s="106">
        <v>111</v>
      </c>
      <c r="B182" s="141" t="s">
        <v>259</v>
      </c>
      <c r="C182" s="79"/>
      <c r="D182" s="157" t="s">
        <v>260</v>
      </c>
      <c r="E182" s="157" t="s">
        <v>261</v>
      </c>
      <c r="F182" s="28" t="s">
        <v>116</v>
      </c>
      <c r="G182" s="43">
        <v>30</v>
      </c>
      <c r="H182" s="29">
        <v>233.33332999999999</v>
      </c>
      <c r="I182" s="110">
        <v>7000</v>
      </c>
      <c r="J182" s="29">
        <f t="shared" ref="J182:J183" si="25">+I182*12</f>
        <v>84000</v>
      </c>
      <c r="K182" s="29">
        <f t="shared" ref="K182:K183" si="26">+H182*30</f>
        <v>6999.9998999999998</v>
      </c>
      <c r="L182" s="29">
        <f t="shared" ref="L182:L183" si="27">+J182+K182</f>
        <v>90999.999899999995</v>
      </c>
      <c r="M182" s="29"/>
      <c r="N182" s="29">
        <v>0</v>
      </c>
      <c r="O182" s="30">
        <f>L182-N182</f>
        <v>90999.999899999995</v>
      </c>
    </row>
    <row r="183" spans="1:15" x14ac:dyDescent="0.3">
      <c r="A183" s="106">
        <v>15</v>
      </c>
      <c r="B183" s="112" t="s">
        <v>262</v>
      </c>
      <c r="C183" s="43"/>
      <c r="D183" s="127" t="s">
        <v>263</v>
      </c>
      <c r="E183" s="127" t="s">
        <v>264</v>
      </c>
      <c r="F183" s="28" t="s">
        <v>117</v>
      </c>
      <c r="G183" s="43">
        <v>30</v>
      </c>
      <c r="H183" s="55">
        <v>166.66666660000001</v>
      </c>
      <c r="I183" s="110">
        <f t="shared" ref="I183" si="28">+H183*30</f>
        <v>4999.9999980000002</v>
      </c>
      <c r="J183" s="29">
        <f t="shared" si="25"/>
        <v>59999.999976000006</v>
      </c>
      <c r="K183" s="29">
        <f t="shared" si="26"/>
        <v>4999.9999980000002</v>
      </c>
      <c r="L183" s="29">
        <f t="shared" si="27"/>
        <v>64999.999974000006</v>
      </c>
      <c r="M183" s="55"/>
      <c r="N183" s="55"/>
      <c r="O183" s="30">
        <f>L183+M183</f>
        <v>64999.999974000006</v>
      </c>
    </row>
    <row r="184" spans="1:15" x14ac:dyDescent="0.3">
      <c r="A184" s="106"/>
      <c r="B184" s="112"/>
      <c r="C184" s="43"/>
      <c r="D184" s="127"/>
      <c r="E184" s="127"/>
      <c r="F184" s="28"/>
      <c r="G184" s="43"/>
      <c r="H184" s="29"/>
      <c r="I184" s="29"/>
      <c r="J184" s="29"/>
      <c r="K184" s="29"/>
      <c r="L184" s="29"/>
      <c r="M184" s="29"/>
      <c r="N184" s="29"/>
      <c r="O184" s="30"/>
    </row>
    <row r="185" spans="1:15" x14ac:dyDescent="0.3">
      <c r="A185" s="106"/>
      <c r="B185" s="154"/>
      <c r="C185" s="154"/>
      <c r="D185" s="156"/>
      <c r="E185" s="156"/>
      <c r="F185" s="36"/>
      <c r="G185" s="78"/>
      <c r="H185" s="62"/>
      <c r="I185" s="62"/>
      <c r="J185" s="62"/>
      <c r="K185" s="62"/>
      <c r="L185" s="30"/>
      <c r="M185" s="58"/>
      <c r="N185" s="30"/>
      <c r="O185" s="30"/>
    </row>
    <row r="186" spans="1:15" ht="15" thickBot="1" x14ac:dyDescent="0.35">
      <c r="A186" s="114"/>
      <c r="B186" s="115"/>
      <c r="C186" s="115"/>
      <c r="D186" s="116"/>
      <c r="E186" s="116"/>
      <c r="F186" s="44"/>
      <c r="G186" s="45"/>
      <c r="H186" s="46"/>
      <c r="I186" s="46"/>
      <c r="J186" s="46"/>
      <c r="K186" s="46"/>
      <c r="L186" s="47"/>
      <c r="M186" s="48"/>
      <c r="N186" s="47"/>
      <c r="O186" s="47"/>
    </row>
    <row r="187" spans="1:15" ht="16.2" thickBot="1" x14ac:dyDescent="0.45">
      <c r="B187" s="118"/>
      <c r="C187" s="118"/>
      <c r="D187" s="50"/>
      <c r="E187" s="50"/>
      <c r="F187" s="49" t="s">
        <v>149</v>
      </c>
      <c r="G187" s="50"/>
      <c r="H187" s="51"/>
      <c r="I187" s="76"/>
      <c r="J187" s="92">
        <f>SUM(J182:J186)</f>
        <v>143999.99997599999</v>
      </c>
      <c r="K187" s="92">
        <f t="shared" ref="K187" si="29">SUM(K182:K186)</f>
        <v>11999.999898</v>
      </c>
      <c r="L187" s="92">
        <f>SUM(L182:L186)</f>
        <v>155999.999874</v>
      </c>
      <c r="M187" s="92">
        <f>SUM(M182:M186)</f>
        <v>0</v>
      </c>
      <c r="N187" s="92">
        <f>SUM(N182:N186)</f>
        <v>0</v>
      </c>
      <c r="O187" s="93">
        <f>SUM(O182:O186)</f>
        <v>155999.999874</v>
      </c>
    </row>
    <row r="188" spans="1:15" x14ac:dyDescent="0.3">
      <c r="C188"/>
    </row>
    <row r="189" spans="1:15" x14ac:dyDescent="0.3">
      <c r="B189" s="87" t="s">
        <v>265</v>
      </c>
      <c r="C189"/>
    </row>
    <row r="190" spans="1:15" ht="20.399999999999999" x14ac:dyDescent="0.3">
      <c r="A190" s="106">
        <v>17</v>
      </c>
      <c r="B190" s="112" t="s">
        <v>266</v>
      </c>
      <c r="C190" s="123"/>
      <c r="D190" s="127" t="s">
        <v>267</v>
      </c>
      <c r="E190" s="127" t="s">
        <v>268</v>
      </c>
      <c r="F190" s="28" t="s">
        <v>118</v>
      </c>
      <c r="G190" s="43">
        <v>30</v>
      </c>
      <c r="H190" s="29">
        <v>233.33332999999999</v>
      </c>
      <c r="I190" s="110">
        <v>7000</v>
      </c>
      <c r="J190" s="29">
        <f>+I190*12</f>
        <v>84000</v>
      </c>
      <c r="K190" s="29">
        <f>+H190*30</f>
        <v>6999.9998999999998</v>
      </c>
      <c r="L190" s="29">
        <f>+J190+K190</f>
        <v>90999.999899999995</v>
      </c>
      <c r="M190" s="29"/>
      <c r="N190" s="29">
        <v>0</v>
      </c>
      <c r="O190" s="30">
        <f>L190-N190</f>
        <v>90999.999899999995</v>
      </c>
    </row>
    <row r="191" spans="1:15" x14ac:dyDescent="0.3">
      <c r="A191" s="106"/>
      <c r="B191" s="112"/>
      <c r="C191" s="43"/>
      <c r="D191" s="127"/>
      <c r="E191" s="127"/>
      <c r="F191" s="28"/>
      <c r="G191" s="43"/>
      <c r="H191" s="29"/>
      <c r="I191" s="29"/>
      <c r="J191" s="29"/>
      <c r="K191" s="29"/>
      <c r="L191" s="29"/>
      <c r="M191" s="29"/>
      <c r="N191" s="29"/>
      <c r="O191" s="30"/>
    </row>
    <row r="192" spans="1:15" x14ac:dyDescent="0.3">
      <c r="A192" s="106"/>
      <c r="B192" s="112"/>
      <c r="C192" s="123"/>
      <c r="D192" s="127"/>
      <c r="E192" s="127"/>
      <c r="F192" s="28"/>
      <c r="G192" s="43"/>
      <c r="H192" s="29"/>
      <c r="I192" s="29"/>
      <c r="J192" s="29"/>
      <c r="K192" s="29"/>
      <c r="L192" s="29"/>
      <c r="M192" s="29"/>
      <c r="N192" s="29"/>
      <c r="O192" s="30"/>
    </row>
    <row r="193" spans="1:15" ht="15" thickBot="1" x14ac:dyDescent="0.35">
      <c r="A193" s="114"/>
      <c r="B193" s="115"/>
      <c r="C193" s="115"/>
      <c r="D193" s="116"/>
      <c r="E193" s="116"/>
      <c r="F193" s="44"/>
      <c r="G193" s="45"/>
      <c r="H193" s="46"/>
      <c r="I193" s="46"/>
      <c r="J193" s="46"/>
      <c r="K193" s="46"/>
      <c r="L193" s="47"/>
      <c r="M193" s="48"/>
      <c r="N193" s="47"/>
      <c r="O193" s="47"/>
    </row>
    <row r="194" spans="1:15" ht="16.2" thickBot="1" x14ac:dyDescent="0.45">
      <c r="B194" s="118"/>
      <c r="C194" s="118"/>
      <c r="D194" s="50"/>
      <c r="E194" s="50"/>
      <c r="F194" s="49" t="s">
        <v>149</v>
      </c>
      <c r="G194" s="50"/>
      <c r="H194" s="51"/>
      <c r="I194" s="76"/>
      <c r="J194" s="92">
        <f>SUM(J190:J193)</f>
        <v>84000</v>
      </c>
      <c r="K194" s="92">
        <f t="shared" ref="K194" si="30">SUM(K190:K193)</f>
        <v>6999.9998999999998</v>
      </c>
      <c r="L194" s="92">
        <f>SUM(L190:L193)</f>
        <v>90999.999899999995</v>
      </c>
      <c r="M194" s="92">
        <f>SUM(M190:M193)</f>
        <v>0</v>
      </c>
      <c r="N194" s="92">
        <f>SUM(N190:N193)</f>
        <v>0</v>
      </c>
      <c r="O194" s="93">
        <f>SUM(O190:O193)</f>
        <v>90999.999899999995</v>
      </c>
    </row>
    <row r="195" spans="1:15" x14ac:dyDescent="0.3">
      <c r="C195"/>
    </row>
    <row r="196" spans="1:15" x14ac:dyDescent="0.3">
      <c r="B196" s="87" t="s">
        <v>269</v>
      </c>
      <c r="C196"/>
    </row>
    <row r="197" spans="1:15" ht="18.75" customHeight="1" x14ac:dyDescent="0.3">
      <c r="A197" s="106">
        <v>21</v>
      </c>
      <c r="B197" s="123" t="s">
        <v>270</v>
      </c>
      <c r="C197" s="123"/>
      <c r="D197" s="125" t="s">
        <v>271</v>
      </c>
      <c r="E197" s="125" t="s">
        <v>272</v>
      </c>
      <c r="F197" s="32" t="s">
        <v>119</v>
      </c>
      <c r="G197" s="43">
        <v>30</v>
      </c>
      <c r="H197" s="29">
        <f>+I197/G197</f>
        <v>1106.8009999999999</v>
      </c>
      <c r="I197" s="110">
        <v>33204.03</v>
      </c>
      <c r="J197" s="29">
        <f>+I197*12</f>
        <v>398448.36</v>
      </c>
      <c r="K197" s="29">
        <f>+H197*30</f>
        <v>33204.03</v>
      </c>
      <c r="L197" s="29">
        <f>+J197+K197</f>
        <v>431652.39</v>
      </c>
      <c r="M197" s="29"/>
      <c r="N197" s="29">
        <f>5204.03*12</f>
        <v>62448.36</v>
      </c>
      <c r="O197" s="30">
        <f>L197+M197-N197</f>
        <v>369204.03</v>
      </c>
    </row>
    <row r="198" spans="1:15" x14ac:dyDescent="0.3">
      <c r="A198" s="106"/>
      <c r="B198" s="108"/>
      <c r="C198" s="154"/>
      <c r="D198" s="156"/>
      <c r="E198" s="156"/>
      <c r="F198" s="36"/>
      <c r="G198" s="43"/>
      <c r="H198" s="29"/>
      <c r="I198" s="29"/>
      <c r="J198" s="29"/>
      <c r="K198" s="29"/>
      <c r="L198" s="29"/>
      <c r="M198" s="29"/>
      <c r="N198" s="29"/>
      <c r="O198" s="30"/>
    </row>
    <row r="199" spans="1:15" x14ac:dyDescent="0.3">
      <c r="A199" s="106"/>
      <c r="B199" s="108"/>
      <c r="C199" s="108"/>
      <c r="D199" s="156"/>
      <c r="E199" s="156"/>
      <c r="F199" s="36"/>
      <c r="G199" s="56"/>
      <c r="H199" s="29"/>
      <c r="I199" s="29"/>
      <c r="J199" s="29"/>
      <c r="K199" s="29"/>
      <c r="L199" s="30"/>
      <c r="M199" s="58"/>
      <c r="N199" s="30"/>
      <c r="O199" s="30"/>
    </row>
    <row r="200" spans="1:15" ht="15" thickBot="1" x14ac:dyDescent="0.35">
      <c r="A200" s="114"/>
      <c r="B200" s="115"/>
      <c r="C200" s="115"/>
      <c r="D200" s="116"/>
      <c r="E200" s="116"/>
      <c r="F200" s="44"/>
      <c r="G200" s="45"/>
      <c r="H200" s="46"/>
      <c r="I200" s="46"/>
      <c r="J200" s="46"/>
      <c r="K200" s="46"/>
      <c r="L200" s="47"/>
      <c r="M200" s="48"/>
      <c r="N200" s="47"/>
      <c r="O200" s="47"/>
    </row>
    <row r="201" spans="1:15" ht="16.2" thickBot="1" x14ac:dyDescent="0.45">
      <c r="B201" s="118"/>
      <c r="C201" s="118"/>
      <c r="D201" s="50"/>
      <c r="E201" s="50"/>
      <c r="F201" s="49" t="s">
        <v>149</v>
      </c>
      <c r="G201" s="50"/>
      <c r="H201" s="51"/>
      <c r="I201" s="76"/>
      <c r="J201" s="92">
        <f>SUM(J197:J200)</f>
        <v>398448.36</v>
      </c>
      <c r="K201" s="92">
        <f t="shared" ref="K201" si="31">SUM(K197:K200)</f>
        <v>33204.03</v>
      </c>
      <c r="L201" s="92">
        <f>SUM(L197:L200)</f>
        <v>431652.39</v>
      </c>
      <c r="M201" s="92">
        <f>SUM(M197:M200)</f>
        <v>0</v>
      </c>
      <c r="N201" s="92">
        <f>SUM(N197:N200)</f>
        <v>62448.36</v>
      </c>
      <c r="O201" s="93">
        <f>SUM(O197:O200)</f>
        <v>369204.03</v>
      </c>
    </row>
    <row r="202" spans="1:15" x14ac:dyDescent="0.3">
      <c r="B202" s="87" t="s">
        <v>273</v>
      </c>
      <c r="C202"/>
    </row>
    <row r="203" spans="1:15" ht="20.399999999999999" x14ac:dyDescent="0.3">
      <c r="A203" s="106">
        <v>18</v>
      </c>
      <c r="B203" s="112" t="s">
        <v>274</v>
      </c>
      <c r="C203" s="123"/>
      <c r="D203" s="124" t="s">
        <v>275</v>
      </c>
      <c r="E203" s="124" t="s">
        <v>276</v>
      </c>
      <c r="F203" s="35" t="s">
        <v>120</v>
      </c>
      <c r="G203" s="43">
        <v>30</v>
      </c>
      <c r="H203" s="29">
        <f>+I203/G203</f>
        <v>725.31600000000003</v>
      </c>
      <c r="I203" s="110">
        <v>21759.48</v>
      </c>
      <c r="J203" s="29">
        <f t="shared" ref="J203:J206" si="32">+I203*12</f>
        <v>261113.76</v>
      </c>
      <c r="K203" s="29">
        <f t="shared" ref="K203:K206" si="33">+H203*30</f>
        <v>21759.48</v>
      </c>
      <c r="L203" s="29">
        <f t="shared" ref="L203:L206" si="34">+J203+K203</f>
        <v>282873.24</v>
      </c>
      <c r="M203" s="29"/>
      <c r="N203" s="29">
        <f>2759.48*12</f>
        <v>33113.760000000002</v>
      </c>
      <c r="O203" s="30">
        <f>L203+M203-N203</f>
        <v>249759.47999999998</v>
      </c>
    </row>
    <row r="204" spans="1:15" ht="20.399999999999999" x14ac:dyDescent="0.3">
      <c r="A204" s="106">
        <v>19</v>
      </c>
      <c r="B204" s="112" t="s">
        <v>277</v>
      </c>
      <c r="C204" s="43"/>
      <c r="D204" s="127" t="s">
        <v>278</v>
      </c>
      <c r="E204" s="127" t="s">
        <v>279</v>
      </c>
      <c r="F204" s="28" t="s">
        <v>121</v>
      </c>
      <c r="G204" s="43">
        <v>30</v>
      </c>
      <c r="H204" s="29">
        <f>+I204/G204</f>
        <v>303.142</v>
      </c>
      <c r="I204" s="110">
        <v>9094.26</v>
      </c>
      <c r="J204" s="29">
        <f t="shared" si="32"/>
        <v>109131.12</v>
      </c>
      <c r="K204" s="29">
        <f t="shared" si="33"/>
        <v>9094.26</v>
      </c>
      <c r="L204" s="29">
        <f t="shared" si="34"/>
        <v>118225.37999999999</v>
      </c>
      <c r="M204" s="29"/>
      <c r="N204" s="29">
        <f>94.26*12</f>
        <v>1131.1200000000001</v>
      </c>
      <c r="O204" s="30">
        <f t="shared" ref="O204:O206" si="35">L204+M204-N204</f>
        <v>117094.26</v>
      </c>
    </row>
    <row r="205" spans="1:15" ht="20.399999999999999" x14ac:dyDescent="0.3">
      <c r="A205" s="106">
        <v>20</v>
      </c>
      <c r="B205" s="112" t="s">
        <v>280</v>
      </c>
      <c r="C205" s="123"/>
      <c r="D205" s="127" t="s">
        <v>281</v>
      </c>
      <c r="E205" s="127" t="s">
        <v>282</v>
      </c>
      <c r="F205" s="28" t="s">
        <v>122</v>
      </c>
      <c r="G205" s="43">
        <v>30</v>
      </c>
      <c r="H205" s="55">
        <v>166.66666660000001</v>
      </c>
      <c r="I205" s="110">
        <f t="shared" ref="I205:I206" si="36">+H205*30</f>
        <v>4999.9999980000002</v>
      </c>
      <c r="J205" s="29">
        <f t="shared" si="32"/>
        <v>59999.999976000006</v>
      </c>
      <c r="K205" s="29">
        <f t="shared" si="33"/>
        <v>4999.9999980000002</v>
      </c>
      <c r="L205" s="29">
        <f t="shared" si="34"/>
        <v>64999.999974000006</v>
      </c>
      <c r="M205" s="29"/>
      <c r="N205" s="29"/>
      <c r="O205" s="30">
        <f t="shared" si="35"/>
        <v>64999.999974000006</v>
      </c>
    </row>
    <row r="206" spans="1:15" ht="20.399999999999999" x14ac:dyDescent="0.3">
      <c r="A206" s="106">
        <v>104</v>
      </c>
      <c r="B206" s="108" t="s">
        <v>283</v>
      </c>
      <c r="C206" s="108"/>
      <c r="D206" s="156" t="s">
        <v>284</v>
      </c>
      <c r="E206" s="156" t="s">
        <v>285</v>
      </c>
      <c r="F206" s="28" t="s">
        <v>122</v>
      </c>
      <c r="G206" s="43">
        <v>30</v>
      </c>
      <c r="H206" s="55">
        <v>166.66666660000001</v>
      </c>
      <c r="I206" s="110">
        <f t="shared" si="36"/>
        <v>4999.9999980000002</v>
      </c>
      <c r="J206" s="29">
        <f t="shared" si="32"/>
        <v>59999.999976000006</v>
      </c>
      <c r="K206" s="29">
        <f t="shared" si="33"/>
        <v>4999.9999980000002</v>
      </c>
      <c r="L206" s="29">
        <f t="shared" si="34"/>
        <v>64999.999974000006</v>
      </c>
      <c r="M206" s="29"/>
      <c r="N206" s="29"/>
      <c r="O206" s="30">
        <f t="shared" si="35"/>
        <v>64999.999974000006</v>
      </c>
    </row>
    <row r="207" spans="1:15" x14ac:dyDescent="0.3">
      <c r="A207" s="106"/>
      <c r="B207" s="108"/>
      <c r="C207" s="108"/>
      <c r="D207" s="156"/>
      <c r="E207" s="156"/>
      <c r="F207" s="28"/>
      <c r="G207" s="43"/>
      <c r="H207" s="29"/>
      <c r="I207" s="29"/>
      <c r="J207" s="29"/>
      <c r="K207" s="29"/>
      <c r="L207" s="29"/>
      <c r="M207" s="29"/>
      <c r="N207" s="29"/>
      <c r="O207" s="30"/>
    </row>
    <row r="208" spans="1:15" x14ac:dyDescent="0.3">
      <c r="A208" s="106"/>
      <c r="B208" s="112"/>
      <c r="C208" s="112"/>
      <c r="D208" s="129"/>
      <c r="E208" s="129"/>
      <c r="F208" s="32"/>
      <c r="G208" s="59"/>
      <c r="H208" s="60"/>
      <c r="I208" s="60"/>
      <c r="J208" s="60"/>
      <c r="K208" s="60"/>
      <c r="L208" s="30"/>
      <c r="M208" s="58"/>
      <c r="N208" s="30"/>
      <c r="O208" s="30"/>
    </row>
    <row r="209" spans="1:15" ht="15" thickBot="1" x14ac:dyDescent="0.35">
      <c r="A209" s="114"/>
      <c r="B209" s="115"/>
      <c r="C209" s="115"/>
      <c r="D209" s="116"/>
      <c r="E209" s="116"/>
      <c r="F209" s="44"/>
      <c r="G209" s="45"/>
      <c r="H209" s="46"/>
      <c r="I209" s="46"/>
      <c r="J209" s="46"/>
      <c r="K209" s="46"/>
      <c r="L209" s="47"/>
      <c r="M209" s="48"/>
      <c r="N209" s="47"/>
      <c r="O209" s="47"/>
    </row>
    <row r="210" spans="1:15" ht="16.2" thickBot="1" x14ac:dyDescent="0.45">
      <c r="B210" s="118"/>
      <c r="C210" s="118"/>
      <c r="D210" s="50"/>
      <c r="E210" s="50"/>
      <c r="F210" s="49" t="s">
        <v>149</v>
      </c>
      <c r="G210" s="50"/>
      <c r="H210" s="51"/>
      <c r="I210" s="76"/>
      <c r="J210" s="92">
        <f>SUM(J203:J209)</f>
        <v>490244.87995199999</v>
      </c>
      <c r="K210" s="92">
        <f t="shared" ref="K210" si="37">SUM(K203:K209)</f>
        <v>40853.739995999997</v>
      </c>
      <c r="L210" s="92">
        <f>SUM(L203:L209)</f>
        <v>531098.61994800007</v>
      </c>
      <c r="M210" s="92">
        <f>SUM(M203:M209)</f>
        <v>0</v>
      </c>
      <c r="N210" s="92">
        <f>SUM(N203:N209)</f>
        <v>34244.880000000005</v>
      </c>
      <c r="O210" s="93">
        <f>SUM(O203:O209)</f>
        <v>496853.73994800006</v>
      </c>
    </row>
    <row r="211" spans="1:15" x14ac:dyDescent="0.3">
      <c r="C211"/>
    </row>
    <row r="212" spans="1:15" x14ac:dyDescent="0.3">
      <c r="B212" s="87" t="s">
        <v>286</v>
      </c>
      <c r="C212"/>
    </row>
    <row r="213" spans="1:15" x14ac:dyDescent="0.3">
      <c r="A213" s="106">
        <v>25</v>
      </c>
      <c r="B213" s="141" t="s">
        <v>287</v>
      </c>
      <c r="C213" s="123"/>
      <c r="D213" s="124" t="s">
        <v>288</v>
      </c>
      <c r="E213" s="124" t="s">
        <v>289</v>
      </c>
      <c r="F213" s="37" t="s">
        <v>123</v>
      </c>
      <c r="G213" s="43">
        <v>30</v>
      </c>
      <c r="H213" s="55">
        <v>166.66666660000001</v>
      </c>
      <c r="I213" s="110">
        <f t="shared" ref="I213:I223" si="38">+H213*30</f>
        <v>4999.9999980000002</v>
      </c>
      <c r="J213" s="29">
        <f t="shared" ref="J213:J229" si="39">+I213*12</f>
        <v>59999.999976000006</v>
      </c>
      <c r="K213" s="29">
        <f t="shared" ref="K213:K229" si="40">+H213*30</f>
        <v>4999.9999980000002</v>
      </c>
      <c r="L213" s="29">
        <f t="shared" ref="L213:L229" si="41">+J213+K213</f>
        <v>64999.999974000006</v>
      </c>
      <c r="M213" s="29"/>
      <c r="N213" s="29"/>
      <c r="O213" s="30">
        <f t="shared" ref="O213:O217" si="42">L213+M213-N213</f>
        <v>64999.999974000006</v>
      </c>
    </row>
    <row r="214" spans="1:15" x14ac:dyDescent="0.3">
      <c r="A214" s="106">
        <v>26</v>
      </c>
      <c r="B214" s="158" t="s">
        <v>290</v>
      </c>
      <c r="C214" s="154"/>
      <c r="D214" s="156" t="s">
        <v>291</v>
      </c>
      <c r="E214" s="156" t="s">
        <v>292</v>
      </c>
      <c r="F214" s="38" t="s">
        <v>123</v>
      </c>
      <c r="G214" s="43">
        <v>30</v>
      </c>
      <c r="H214" s="29">
        <v>200</v>
      </c>
      <c r="I214" s="110">
        <f t="shared" si="38"/>
        <v>6000</v>
      </c>
      <c r="J214" s="29">
        <f t="shared" si="39"/>
        <v>72000</v>
      </c>
      <c r="K214" s="29">
        <f t="shared" si="40"/>
        <v>6000</v>
      </c>
      <c r="L214" s="29">
        <f t="shared" si="41"/>
        <v>78000</v>
      </c>
      <c r="M214" s="29"/>
      <c r="N214" s="29">
        <v>0</v>
      </c>
      <c r="O214" s="30">
        <f t="shared" si="42"/>
        <v>78000</v>
      </c>
    </row>
    <row r="215" spans="1:15" x14ac:dyDescent="0.3">
      <c r="A215" s="106">
        <v>28</v>
      </c>
      <c r="B215" s="158" t="s">
        <v>293</v>
      </c>
      <c r="C215" s="154"/>
      <c r="D215" s="156" t="s">
        <v>294</v>
      </c>
      <c r="E215" s="156" t="s">
        <v>295</v>
      </c>
      <c r="F215" s="38" t="s">
        <v>124</v>
      </c>
      <c r="G215" s="43">
        <v>30</v>
      </c>
      <c r="H215" s="29">
        <v>133.33333329999999</v>
      </c>
      <c r="I215" s="110">
        <f t="shared" si="38"/>
        <v>3999.9999989999997</v>
      </c>
      <c r="J215" s="29">
        <f t="shared" si="39"/>
        <v>47999.999987999996</v>
      </c>
      <c r="K215" s="29">
        <f t="shared" si="40"/>
        <v>3999.9999989999997</v>
      </c>
      <c r="L215" s="29">
        <f t="shared" si="41"/>
        <v>51999.999986999996</v>
      </c>
      <c r="M215" s="29"/>
      <c r="N215" s="30"/>
      <c r="O215" s="30">
        <f t="shared" si="42"/>
        <v>51999.999986999996</v>
      </c>
    </row>
    <row r="216" spans="1:15" x14ac:dyDescent="0.3">
      <c r="A216" s="106">
        <v>30</v>
      </c>
      <c r="B216" s="158" t="s">
        <v>296</v>
      </c>
      <c r="C216" s="154"/>
      <c r="D216" s="156" t="s">
        <v>297</v>
      </c>
      <c r="E216" s="159" t="s">
        <v>298</v>
      </c>
      <c r="F216" s="38" t="s">
        <v>123</v>
      </c>
      <c r="G216" s="43">
        <v>30</v>
      </c>
      <c r="H216" s="29">
        <v>133.33333329999999</v>
      </c>
      <c r="I216" s="110">
        <f t="shared" si="38"/>
        <v>3999.9999989999997</v>
      </c>
      <c r="J216" s="29">
        <f t="shared" si="39"/>
        <v>47999.999987999996</v>
      </c>
      <c r="K216" s="29">
        <f t="shared" si="40"/>
        <v>3999.9999989999997</v>
      </c>
      <c r="L216" s="29">
        <f t="shared" si="41"/>
        <v>51999.999986999996</v>
      </c>
      <c r="M216" s="29"/>
      <c r="N216" s="30"/>
      <c r="O216" s="30">
        <f t="shared" si="42"/>
        <v>51999.999986999996</v>
      </c>
    </row>
    <row r="217" spans="1:15" ht="18" customHeight="1" x14ac:dyDescent="0.3">
      <c r="A217" s="106"/>
      <c r="B217" s="158" t="s">
        <v>299</v>
      </c>
      <c r="C217" s="154"/>
      <c r="D217" s="156" t="s">
        <v>300</v>
      </c>
      <c r="E217" s="159" t="s">
        <v>301</v>
      </c>
      <c r="F217" s="38" t="s">
        <v>123</v>
      </c>
      <c r="G217" s="43">
        <v>30</v>
      </c>
      <c r="H217" s="29">
        <v>200</v>
      </c>
      <c r="I217" s="110">
        <f t="shared" si="38"/>
        <v>6000</v>
      </c>
      <c r="J217" s="29">
        <f t="shared" si="39"/>
        <v>72000</v>
      </c>
      <c r="K217" s="29">
        <f t="shared" si="40"/>
        <v>6000</v>
      </c>
      <c r="L217" s="29">
        <f t="shared" si="41"/>
        <v>78000</v>
      </c>
      <c r="M217" s="29"/>
      <c r="N217" s="30"/>
      <c r="O217" s="30">
        <f t="shared" si="42"/>
        <v>78000</v>
      </c>
    </row>
    <row r="218" spans="1:15" x14ac:dyDescent="0.3">
      <c r="A218" s="106">
        <v>32</v>
      </c>
      <c r="B218" s="141" t="s">
        <v>302</v>
      </c>
      <c r="C218" s="43"/>
      <c r="D218" s="127" t="s">
        <v>303</v>
      </c>
      <c r="E218" s="127" t="s">
        <v>304</v>
      </c>
      <c r="F218" s="37" t="s">
        <v>125</v>
      </c>
      <c r="G218" s="43">
        <v>30</v>
      </c>
      <c r="H218" s="29">
        <v>133.33333329999999</v>
      </c>
      <c r="I218" s="110">
        <f t="shared" si="38"/>
        <v>3999.9999989999997</v>
      </c>
      <c r="J218" s="29">
        <f t="shared" si="39"/>
        <v>47999.999987999996</v>
      </c>
      <c r="K218" s="29">
        <f t="shared" si="40"/>
        <v>3999.9999989999997</v>
      </c>
      <c r="L218" s="29">
        <f t="shared" si="41"/>
        <v>51999.999986999996</v>
      </c>
      <c r="M218" s="29"/>
      <c r="N218" s="29"/>
      <c r="O218" s="30">
        <f>L218+M218-N218</f>
        <v>51999.999986999996</v>
      </c>
    </row>
    <row r="219" spans="1:15" ht="20.399999999999999" x14ac:dyDescent="0.3">
      <c r="A219" s="106">
        <v>33</v>
      </c>
      <c r="B219" s="158" t="s">
        <v>305</v>
      </c>
      <c r="C219" s="154"/>
      <c r="D219" s="156" t="s">
        <v>306</v>
      </c>
      <c r="E219" s="156" t="s">
        <v>307</v>
      </c>
      <c r="F219" s="38" t="s">
        <v>151</v>
      </c>
      <c r="G219" s="54">
        <v>30</v>
      </c>
      <c r="H219" s="29">
        <v>133.33333329999999</v>
      </c>
      <c r="I219" s="110">
        <f t="shared" si="38"/>
        <v>3999.9999989999997</v>
      </c>
      <c r="J219" s="29">
        <f t="shared" si="39"/>
        <v>47999.999987999996</v>
      </c>
      <c r="K219" s="29">
        <f t="shared" si="40"/>
        <v>3999.9999989999997</v>
      </c>
      <c r="L219" s="29">
        <f t="shared" si="41"/>
        <v>51999.999986999996</v>
      </c>
      <c r="M219" s="55"/>
      <c r="N219" s="30"/>
      <c r="O219" s="30">
        <f t="shared" ref="O219:O222" si="43">L219+M219-N219</f>
        <v>51999.999986999996</v>
      </c>
    </row>
    <row r="220" spans="1:15" ht="20.399999999999999" x14ac:dyDescent="0.3">
      <c r="A220" s="106">
        <v>35</v>
      </c>
      <c r="B220" s="158" t="s">
        <v>308</v>
      </c>
      <c r="C220" s="154"/>
      <c r="D220" s="156" t="s">
        <v>309</v>
      </c>
      <c r="E220" s="156" t="s">
        <v>310</v>
      </c>
      <c r="F220" s="38" t="s">
        <v>126</v>
      </c>
      <c r="G220" s="43">
        <v>30</v>
      </c>
      <c r="H220" s="29">
        <v>133.33333329999999</v>
      </c>
      <c r="I220" s="110">
        <f t="shared" si="38"/>
        <v>3999.9999989999997</v>
      </c>
      <c r="J220" s="29">
        <f t="shared" si="39"/>
        <v>47999.999987999996</v>
      </c>
      <c r="K220" s="29">
        <f t="shared" si="40"/>
        <v>3999.9999989999997</v>
      </c>
      <c r="L220" s="29">
        <f t="shared" si="41"/>
        <v>51999.999986999996</v>
      </c>
      <c r="M220" s="29"/>
      <c r="N220" s="29"/>
      <c r="O220" s="30">
        <f t="shared" si="43"/>
        <v>51999.999986999996</v>
      </c>
    </row>
    <row r="221" spans="1:15" ht="30.6" x14ac:dyDescent="0.3">
      <c r="A221" s="106">
        <v>36</v>
      </c>
      <c r="B221" s="158" t="s">
        <v>311</v>
      </c>
      <c r="C221" s="154"/>
      <c r="D221" s="156" t="s">
        <v>312</v>
      </c>
      <c r="E221" s="156" t="s">
        <v>313</v>
      </c>
      <c r="F221" s="38" t="s">
        <v>127</v>
      </c>
      <c r="G221" s="43">
        <v>30</v>
      </c>
      <c r="H221" s="29">
        <v>133.33333329999999</v>
      </c>
      <c r="I221" s="110">
        <f t="shared" si="38"/>
        <v>3999.9999989999997</v>
      </c>
      <c r="J221" s="29">
        <f t="shared" si="39"/>
        <v>47999.999987999996</v>
      </c>
      <c r="K221" s="29">
        <f t="shared" si="40"/>
        <v>3999.9999989999997</v>
      </c>
      <c r="L221" s="29">
        <f t="shared" si="41"/>
        <v>51999.999986999996</v>
      </c>
      <c r="M221" s="29"/>
      <c r="N221" s="29"/>
      <c r="O221" s="30">
        <f t="shared" si="43"/>
        <v>51999.999986999996</v>
      </c>
    </row>
    <row r="222" spans="1:15" ht="20.399999999999999" x14ac:dyDescent="0.3">
      <c r="A222" s="106">
        <v>37</v>
      </c>
      <c r="B222" s="160" t="s">
        <v>314</v>
      </c>
      <c r="C222" s="107"/>
      <c r="D222" s="38" t="s">
        <v>315</v>
      </c>
      <c r="E222" s="38" t="s">
        <v>316</v>
      </c>
      <c r="F222" s="38" t="s">
        <v>128</v>
      </c>
      <c r="G222" s="43">
        <v>30</v>
      </c>
      <c r="H222" s="29">
        <v>133.33333329999999</v>
      </c>
      <c r="I222" s="110">
        <f t="shared" si="38"/>
        <v>3999.9999989999997</v>
      </c>
      <c r="J222" s="29">
        <f t="shared" si="39"/>
        <v>47999.999987999996</v>
      </c>
      <c r="K222" s="29">
        <f t="shared" si="40"/>
        <v>3999.9999989999997</v>
      </c>
      <c r="L222" s="29">
        <f t="shared" si="41"/>
        <v>51999.999986999996</v>
      </c>
      <c r="M222" s="29"/>
      <c r="N222" s="29"/>
      <c r="O222" s="30">
        <f t="shared" si="43"/>
        <v>51999.999986999996</v>
      </c>
    </row>
    <row r="223" spans="1:15" ht="21" thickBot="1" x14ac:dyDescent="0.35">
      <c r="A223" s="106">
        <v>41</v>
      </c>
      <c r="B223" s="161" t="s">
        <v>317</v>
      </c>
      <c r="C223" s="115"/>
      <c r="D223" s="116" t="s">
        <v>318</v>
      </c>
      <c r="E223" s="40" t="s">
        <v>319</v>
      </c>
      <c r="F223" s="40" t="s">
        <v>129</v>
      </c>
      <c r="G223" s="43">
        <v>30</v>
      </c>
      <c r="H223" s="29">
        <v>133.33333329999999</v>
      </c>
      <c r="I223" s="110">
        <f t="shared" si="38"/>
        <v>3999.9999989999997</v>
      </c>
      <c r="J223" s="29">
        <f t="shared" si="39"/>
        <v>47999.999987999996</v>
      </c>
      <c r="K223" s="29">
        <f t="shared" si="40"/>
        <v>3999.9999989999997</v>
      </c>
      <c r="L223" s="29">
        <f t="shared" si="41"/>
        <v>51999.999986999996</v>
      </c>
      <c r="M223" s="29"/>
      <c r="N223" s="29"/>
      <c r="O223" s="30">
        <f>L223+M223-N223</f>
        <v>51999.999986999996</v>
      </c>
    </row>
    <row r="224" spans="1:15" ht="17.25" customHeight="1" x14ac:dyDescent="0.3">
      <c r="A224" s="106">
        <v>42</v>
      </c>
      <c r="B224" s="112" t="s">
        <v>320</v>
      </c>
      <c r="C224" s="43"/>
      <c r="D224" s="127" t="s">
        <v>321</v>
      </c>
      <c r="E224" s="127" t="s">
        <v>322</v>
      </c>
      <c r="F224" s="37" t="s">
        <v>93</v>
      </c>
      <c r="G224" s="43">
        <v>30</v>
      </c>
      <c r="H224" s="29">
        <v>233.33330000000001</v>
      </c>
      <c r="I224" s="110">
        <v>7000</v>
      </c>
      <c r="J224" s="29">
        <f t="shared" si="39"/>
        <v>84000</v>
      </c>
      <c r="K224" s="29">
        <f t="shared" si="40"/>
        <v>6999.9989999999998</v>
      </c>
      <c r="L224" s="29">
        <f t="shared" si="41"/>
        <v>90999.998999999996</v>
      </c>
      <c r="M224" s="29"/>
      <c r="N224" s="29">
        <v>0</v>
      </c>
      <c r="O224" s="30">
        <f>L224-N224</f>
        <v>90999.998999999996</v>
      </c>
    </row>
    <row r="225" spans="1:15" x14ac:dyDescent="0.3">
      <c r="A225" s="106">
        <v>43</v>
      </c>
      <c r="B225" s="112" t="s">
        <v>323</v>
      </c>
      <c r="C225" s="123"/>
      <c r="D225" s="127" t="s">
        <v>324</v>
      </c>
      <c r="E225" s="127" t="s">
        <v>325</v>
      </c>
      <c r="F225" s="37" t="s">
        <v>93</v>
      </c>
      <c r="G225" s="43">
        <v>30</v>
      </c>
      <c r="H225" s="29">
        <v>200</v>
      </c>
      <c r="I225" s="110">
        <f t="shared" ref="I225:I229" si="44">+H225*30</f>
        <v>6000</v>
      </c>
      <c r="J225" s="29">
        <f t="shared" si="39"/>
        <v>72000</v>
      </c>
      <c r="K225" s="29">
        <f t="shared" si="40"/>
        <v>6000</v>
      </c>
      <c r="L225" s="29">
        <f t="shared" si="41"/>
        <v>78000</v>
      </c>
      <c r="M225" s="29"/>
      <c r="N225" s="29"/>
      <c r="O225" s="30">
        <f t="shared" ref="O225:O229" si="45">L225+M225-N225</f>
        <v>78000</v>
      </c>
    </row>
    <row r="226" spans="1:15" x14ac:dyDescent="0.3">
      <c r="A226" s="106">
        <v>118</v>
      </c>
      <c r="B226" s="141" t="s">
        <v>326</v>
      </c>
      <c r="C226" s="135"/>
      <c r="D226" s="157" t="s">
        <v>327</v>
      </c>
      <c r="E226" s="157" t="s">
        <v>328</v>
      </c>
      <c r="F226" s="37" t="s">
        <v>162</v>
      </c>
      <c r="G226" s="43">
        <v>30</v>
      </c>
      <c r="H226" s="29">
        <v>133.33333329999999</v>
      </c>
      <c r="I226" s="110">
        <f t="shared" si="44"/>
        <v>3999.9999989999997</v>
      </c>
      <c r="J226" s="29">
        <f t="shared" si="39"/>
        <v>47999.999987999996</v>
      </c>
      <c r="K226" s="29">
        <f t="shared" si="40"/>
        <v>3999.9999989999997</v>
      </c>
      <c r="L226" s="29">
        <f t="shared" si="41"/>
        <v>51999.999986999996</v>
      </c>
      <c r="M226" s="29"/>
      <c r="N226" s="29"/>
      <c r="O226" s="30">
        <f t="shared" si="45"/>
        <v>51999.999986999996</v>
      </c>
    </row>
    <row r="227" spans="1:15" ht="21.75" customHeight="1" x14ac:dyDescent="0.3">
      <c r="A227" s="106">
        <v>115</v>
      </c>
      <c r="B227" s="141" t="s">
        <v>329</v>
      </c>
      <c r="C227" s="79"/>
      <c r="D227" s="157" t="s">
        <v>330</v>
      </c>
      <c r="E227" s="157" t="s">
        <v>331</v>
      </c>
      <c r="F227" s="37" t="s">
        <v>163</v>
      </c>
      <c r="G227" s="43">
        <v>30</v>
      </c>
      <c r="H227" s="29">
        <v>133.33333329999999</v>
      </c>
      <c r="I227" s="110">
        <f t="shared" si="44"/>
        <v>3999.9999989999997</v>
      </c>
      <c r="J227" s="29">
        <f t="shared" si="39"/>
        <v>47999.999987999996</v>
      </c>
      <c r="K227" s="29">
        <f t="shared" si="40"/>
        <v>3999.9999989999997</v>
      </c>
      <c r="L227" s="29">
        <f t="shared" si="41"/>
        <v>51999.999986999996</v>
      </c>
      <c r="M227" s="29"/>
      <c r="N227" s="29"/>
      <c r="O227" s="30">
        <f t="shared" si="45"/>
        <v>51999.999986999996</v>
      </c>
    </row>
    <row r="228" spans="1:15" x14ac:dyDescent="0.3">
      <c r="A228" s="106">
        <v>119</v>
      </c>
      <c r="B228" s="141" t="s">
        <v>332</v>
      </c>
      <c r="C228" s="79"/>
      <c r="D228" s="157" t="s">
        <v>333</v>
      </c>
      <c r="E228" s="157" t="s">
        <v>334</v>
      </c>
      <c r="F228" s="37" t="s">
        <v>163</v>
      </c>
      <c r="G228" s="43">
        <v>30</v>
      </c>
      <c r="H228" s="29">
        <v>133.33333329999999</v>
      </c>
      <c r="I228" s="110">
        <f t="shared" si="44"/>
        <v>3999.9999989999997</v>
      </c>
      <c r="J228" s="29">
        <f t="shared" si="39"/>
        <v>47999.999987999996</v>
      </c>
      <c r="K228" s="29">
        <f t="shared" si="40"/>
        <v>3999.9999989999997</v>
      </c>
      <c r="L228" s="29">
        <f t="shared" si="41"/>
        <v>51999.999986999996</v>
      </c>
      <c r="M228" s="29"/>
      <c r="N228" s="29"/>
      <c r="O228" s="30">
        <f t="shared" si="45"/>
        <v>51999.999986999996</v>
      </c>
    </row>
    <row r="229" spans="1:15" ht="21" customHeight="1" x14ac:dyDescent="0.3">
      <c r="A229" s="106"/>
      <c r="B229" s="112" t="s">
        <v>335</v>
      </c>
      <c r="C229" s="123"/>
      <c r="D229" s="127" t="s">
        <v>336</v>
      </c>
      <c r="E229" s="127" t="s">
        <v>337</v>
      </c>
      <c r="F229" s="37" t="s">
        <v>163</v>
      </c>
      <c r="G229" s="43">
        <v>30</v>
      </c>
      <c r="H229" s="29">
        <v>133.33333329999999</v>
      </c>
      <c r="I229" s="110">
        <f t="shared" si="44"/>
        <v>3999.9999989999997</v>
      </c>
      <c r="J229" s="29">
        <f t="shared" si="39"/>
        <v>47999.999987999996</v>
      </c>
      <c r="K229" s="29">
        <f t="shared" si="40"/>
        <v>3999.9999989999997</v>
      </c>
      <c r="L229" s="29">
        <f t="shared" si="41"/>
        <v>51999.999986999996</v>
      </c>
      <c r="M229" s="29"/>
      <c r="N229" s="29"/>
      <c r="O229" s="30">
        <f t="shared" si="45"/>
        <v>51999.999986999996</v>
      </c>
    </row>
    <row r="230" spans="1:15" ht="16.2" thickBot="1" x14ac:dyDescent="0.45">
      <c r="B230" s="118"/>
      <c r="C230" s="118"/>
      <c r="D230" s="50"/>
      <c r="E230" s="50"/>
      <c r="F230" s="49" t="s">
        <v>149</v>
      </c>
      <c r="G230" s="50"/>
      <c r="H230" s="51"/>
      <c r="I230" s="76"/>
      <c r="J230" s="92">
        <f t="shared" ref="J230:O230" si="46">SUM(J213:J229)</f>
        <v>935999.99983200023</v>
      </c>
      <c r="K230" s="92">
        <f t="shared" si="46"/>
        <v>77999.998985999962</v>
      </c>
      <c r="L230" s="92">
        <f t="shared" si="46"/>
        <v>1013999.9988180001</v>
      </c>
      <c r="M230" s="92">
        <f t="shared" si="46"/>
        <v>0</v>
      </c>
      <c r="N230" s="92">
        <f t="shared" si="46"/>
        <v>0</v>
      </c>
      <c r="O230" s="92">
        <f t="shared" si="46"/>
        <v>1013999.9988180001</v>
      </c>
    </row>
    <row r="231" spans="1:15" x14ac:dyDescent="0.3">
      <c r="C231"/>
    </row>
    <row r="232" spans="1:15" x14ac:dyDescent="0.3">
      <c r="B232" s="162" t="s">
        <v>338</v>
      </c>
      <c r="C232"/>
    </row>
    <row r="233" spans="1:15" ht="20.399999999999999" x14ac:dyDescent="0.3">
      <c r="A233" s="106">
        <v>48</v>
      </c>
      <c r="B233" s="112" t="s">
        <v>339</v>
      </c>
      <c r="C233" s="123"/>
      <c r="D233" s="127" t="s">
        <v>340</v>
      </c>
      <c r="E233" s="127" t="s">
        <v>341</v>
      </c>
      <c r="F233" s="28" t="s">
        <v>130</v>
      </c>
      <c r="G233" s="43">
        <v>30</v>
      </c>
      <c r="H233" s="29">
        <v>233.33332999999999</v>
      </c>
      <c r="I233" s="110">
        <v>7000</v>
      </c>
      <c r="J233" s="29">
        <f t="shared" ref="J233:J246" si="47">+I233*12</f>
        <v>84000</v>
      </c>
      <c r="K233" s="29">
        <f t="shared" ref="K233:K246" si="48">+H233*30</f>
        <v>6999.9998999999998</v>
      </c>
      <c r="L233" s="29">
        <f t="shared" ref="L233:L246" si="49">+J233+K233</f>
        <v>90999.999899999995</v>
      </c>
      <c r="M233" s="29"/>
      <c r="N233" s="29">
        <v>0</v>
      </c>
      <c r="O233" s="30">
        <f>L233+M233-N233</f>
        <v>90999.999899999995</v>
      </c>
    </row>
    <row r="234" spans="1:15" ht="20.399999999999999" x14ac:dyDescent="0.3">
      <c r="A234" s="106">
        <v>49</v>
      </c>
      <c r="B234" s="112" t="s">
        <v>342</v>
      </c>
      <c r="C234" s="123"/>
      <c r="D234" s="127" t="s">
        <v>343</v>
      </c>
      <c r="E234" s="127" t="s">
        <v>344</v>
      </c>
      <c r="F234" s="28" t="s">
        <v>131</v>
      </c>
      <c r="G234" s="43">
        <v>30</v>
      </c>
      <c r="H234" s="29">
        <v>340.54</v>
      </c>
      <c r="I234" s="110">
        <v>10216.34</v>
      </c>
      <c r="J234" s="29">
        <f t="shared" si="47"/>
        <v>122596.08</v>
      </c>
      <c r="K234" s="29">
        <f t="shared" si="48"/>
        <v>10216.200000000001</v>
      </c>
      <c r="L234" s="29">
        <f t="shared" si="49"/>
        <v>132812.28</v>
      </c>
      <c r="M234" s="29"/>
      <c r="N234" s="29">
        <f>216.34*12</f>
        <v>2596.08</v>
      </c>
      <c r="O234" s="30">
        <f t="shared" ref="O234" si="50">L234+M234-N234</f>
        <v>130216.2</v>
      </c>
    </row>
    <row r="235" spans="1:15" ht="20.399999999999999" x14ac:dyDescent="0.3">
      <c r="A235" s="106">
        <v>51</v>
      </c>
      <c r="B235" s="112" t="s">
        <v>345</v>
      </c>
      <c r="C235" s="123"/>
      <c r="D235" s="127" t="s">
        <v>346</v>
      </c>
      <c r="E235" s="127" t="s">
        <v>347</v>
      </c>
      <c r="F235" s="28" t="s">
        <v>133</v>
      </c>
      <c r="G235" s="43">
        <v>30</v>
      </c>
      <c r="H235" s="29">
        <v>233.33332999999999</v>
      </c>
      <c r="I235" s="110">
        <v>7000</v>
      </c>
      <c r="J235" s="29">
        <f t="shared" si="47"/>
        <v>84000</v>
      </c>
      <c r="K235" s="29">
        <f t="shared" si="48"/>
        <v>6999.9998999999998</v>
      </c>
      <c r="L235" s="29">
        <f t="shared" si="49"/>
        <v>90999.999899999995</v>
      </c>
      <c r="M235" s="29"/>
      <c r="N235" s="29">
        <v>0</v>
      </c>
      <c r="O235" s="30">
        <f>L235+M235-N235</f>
        <v>90999.999899999995</v>
      </c>
    </row>
    <row r="236" spans="1:15" x14ac:dyDescent="0.3">
      <c r="A236" s="106">
        <v>52</v>
      </c>
      <c r="B236" s="112" t="s">
        <v>348</v>
      </c>
      <c r="C236" s="123"/>
      <c r="D236" s="127" t="s">
        <v>349</v>
      </c>
      <c r="E236" s="127" t="s">
        <v>350</v>
      </c>
      <c r="F236" s="28" t="s">
        <v>134</v>
      </c>
      <c r="G236" s="43">
        <v>30</v>
      </c>
      <c r="H236" s="55">
        <v>166.66666660000001</v>
      </c>
      <c r="I236" s="110">
        <f t="shared" ref="I236:I238" si="51">+H236*30</f>
        <v>4999.9999980000002</v>
      </c>
      <c r="J236" s="29">
        <f t="shared" si="47"/>
        <v>59999.999976000006</v>
      </c>
      <c r="K236" s="29">
        <f t="shared" si="48"/>
        <v>4999.9999980000002</v>
      </c>
      <c r="L236" s="29">
        <f t="shared" si="49"/>
        <v>64999.999974000006</v>
      </c>
      <c r="M236" s="29"/>
      <c r="N236" s="29"/>
      <c r="O236" s="30">
        <f t="shared" ref="O236:O238" si="52">L236+M236-N236</f>
        <v>64999.999974000006</v>
      </c>
    </row>
    <row r="237" spans="1:15" ht="20.399999999999999" x14ac:dyDescent="0.3">
      <c r="A237" s="106">
        <v>53</v>
      </c>
      <c r="B237" s="112" t="s">
        <v>351</v>
      </c>
      <c r="C237" s="123"/>
      <c r="D237" s="127" t="s">
        <v>352</v>
      </c>
      <c r="E237" s="127" t="s">
        <v>353</v>
      </c>
      <c r="F237" s="28" t="s">
        <v>135</v>
      </c>
      <c r="G237" s="43">
        <v>30</v>
      </c>
      <c r="H237" s="29">
        <v>133.33333329999999</v>
      </c>
      <c r="I237" s="110">
        <f t="shared" si="51"/>
        <v>3999.9999989999997</v>
      </c>
      <c r="J237" s="29">
        <f t="shared" si="47"/>
        <v>47999.999987999996</v>
      </c>
      <c r="K237" s="29">
        <f t="shared" si="48"/>
        <v>3999.9999989999997</v>
      </c>
      <c r="L237" s="29">
        <f t="shared" si="49"/>
        <v>51999.999986999996</v>
      </c>
      <c r="M237" s="29"/>
      <c r="N237" s="29"/>
      <c r="O237" s="30">
        <f t="shared" si="52"/>
        <v>51999.999986999996</v>
      </c>
    </row>
    <row r="238" spans="1:15" x14ac:dyDescent="0.3">
      <c r="A238" s="133">
        <v>90</v>
      </c>
      <c r="B238" s="112" t="s">
        <v>354</v>
      </c>
      <c r="C238" s="123"/>
      <c r="D238" s="127" t="s">
        <v>355</v>
      </c>
      <c r="E238" s="127" t="s">
        <v>356</v>
      </c>
      <c r="F238" s="28" t="s">
        <v>136</v>
      </c>
      <c r="G238" s="43">
        <v>30</v>
      </c>
      <c r="H238" s="29">
        <v>133.33333329999999</v>
      </c>
      <c r="I238" s="110">
        <f t="shared" si="51"/>
        <v>3999.9999989999997</v>
      </c>
      <c r="J238" s="29">
        <f t="shared" si="47"/>
        <v>47999.999987999996</v>
      </c>
      <c r="K238" s="29">
        <f t="shared" si="48"/>
        <v>3999.9999989999997</v>
      </c>
      <c r="L238" s="29">
        <f t="shared" si="49"/>
        <v>51999.999986999996</v>
      </c>
      <c r="M238" s="29"/>
      <c r="N238" s="29"/>
      <c r="O238" s="30">
        <f t="shared" si="52"/>
        <v>51999.999986999996</v>
      </c>
    </row>
    <row r="239" spans="1:15" ht="30.6" x14ac:dyDescent="0.3">
      <c r="A239" s="133">
        <v>89</v>
      </c>
      <c r="B239" s="112" t="s">
        <v>357</v>
      </c>
      <c r="C239" s="123"/>
      <c r="D239" s="127" t="s">
        <v>358</v>
      </c>
      <c r="E239" s="127" t="s">
        <v>359</v>
      </c>
      <c r="F239" s="28" t="s">
        <v>152</v>
      </c>
      <c r="G239" s="43">
        <v>30</v>
      </c>
      <c r="H239" s="29">
        <v>250</v>
      </c>
      <c r="I239" s="110">
        <v>7500</v>
      </c>
      <c r="J239" s="29">
        <f t="shared" si="47"/>
        <v>90000</v>
      </c>
      <c r="K239" s="29">
        <f t="shared" si="48"/>
        <v>7500</v>
      </c>
      <c r="L239" s="29">
        <f t="shared" si="49"/>
        <v>97500</v>
      </c>
      <c r="M239" s="29"/>
      <c r="N239" s="29">
        <v>0</v>
      </c>
      <c r="O239" s="30">
        <f>L239+M239-N239</f>
        <v>97500</v>
      </c>
    </row>
    <row r="240" spans="1:15" ht="20.399999999999999" x14ac:dyDescent="0.3">
      <c r="A240" s="163">
        <v>117</v>
      </c>
      <c r="B240" s="164" t="s">
        <v>360</v>
      </c>
      <c r="C240" s="79"/>
      <c r="D240" s="164" t="s">
        <v>361</v>
      </c>
      <c r="E240" s="164" t="s">
        <v>362</v>
      </c>
      <c r="F240" s="28" t="s">
        <v>164</v>
      </c>
      <c r="G240" s="43">
        <v>30</v>
      </c>
      <c r="H240" s="29">
        <v>233.33332999999999</v>
      </c>
      <c r="I240" s="110">
        <v>7000</v>
      </c>
      <c r="J240" s="29">
        <f t="shared" si="47"/>
        <v>84000</v>
      </c>
      <c r="K240" s="29">
        <f t="shared" si="48"/>
        <v>6999.9998999999998</v>
      </c>
      <c r="L240" s="29">
        <f t="shared" si="49"/>
        <v>90999.999899999995</v>
      </c>
      <c r="M240" s="29"/>
      <c r="N240" s="29">
        <v>0</v>
      </c>
      <c r="O240" s="30">
        <f>L240+M240-N240</f>
        <v>90999.999899999995</v>
      </c>
    </row>
    <row r="241" spans="1:15" ht="34.200000000000003" x14ac:dyDescent="0.3">
      <c r="A241" s="163">
        <v>11</v>
      </c>
      <c r="B241" s="165" t="s">
        <v>363</v>
      </c>
      <c r="C241" s="135"/>
      <c r="D241" s="166" t="s">
        <v>364</v>
      </c>
      <c r="E241" s="167" t="s">
        <v>365</v>
      </c>
      <c r="F241" s="73" t="s">
        <v>165</v>
      </c>
      <c r="G241" s="43">
        <v>30</v>
      </c>
      <c r="H241" s="29">
        <f>+I241/G241</f>
        <v>233.33333333333334</v>
      </c>
      <c r="I241" s="110">
        <v>7000</v>
      </c>
      <c r="J241" s="29">
        <f t="shared" si="47"/>
        <v>84000</v>
      </c>
      <c r="K241" s="29">
        <f t="shared" si="48"/>
        <v>7000</v>
      </c>
      <c r="L241" s="29">
        <f t="shared" si="49"/>
        <v>91000</v>
      </c>
      <c r="M241" s="29"/>
      <c r="N241" s="29">
        <v>0</v>
      </c>
      <c r="O241" s="30">
        <f>L241+M241-N241</f>
        <v>91000</v>
      </c>
    </row>
    <row r="242" spans="1:15" x14ac:dyDescent="0.3">
      <c r="A242" s="133">
        <v>116</v>
      </c>
      <c r="B242" s="164" t="s">
        <v>366</v>
      </c>
      <c r="C242" s="79"/>
      <c r="D242" s="164" t="s">
        <v>367</v>
      </c>
      <c r="E242" s="164" t="s">
        <v>368</v>
      </c>
      <c r="F242" s="28" t="s">
        <v>136</v>
      </c>
      <c r="G242" s="43">
        <v>30</v>
      </c>
      <c r="H242" s="29">
        <v>133.33333329999999</v>
      </c>
      <c r="I242" s="110">
        <f t="shared" ref="I242:I243" si="53">+H242*30</f>
        <v>3999.9999989999997</v>
      </c>
      <c r="J242" s="29">
        <f t="shared" si="47"/>
        <v>47999.999987999996</v>
      </c>
      <c r="K242" s="29">
        <f t="shared" si="48"/>
        <v>3999.9999989999997</v>
      </c>
      <c r="L242" s="29">
        <f t="shared" si="49"/>
        <v>51999.999986999996</v>
      </c>
      <c r="M242" s="29"/>
      <c r="N242" s="29"/>
      <c r="O242" s="30">
        <f t="shared" ref="O242:O246" si="54">L242+M242-N242</f>
        <v>51999.999986999996</v>
      </c>
    </row>
    <row r="243" spans="1:15" ht="20.399999999999999" x14ac:dyDescent="0.3">
      <c r="A243" s="168">
        <v>135</v>
      </c>
      <c r="B243" s="107" t="s">
        <v>369</v>
      </c>
      <c r="C243" s="108"/>
      <c r="D243" s="169" t="s">
        <v>370</v>
      </c>
      <c r="E243" s="169" t="s">
        <v>371</v>
      </c>
      <c r="F243" s="94" t="s">
        <v>166</v>
      </c>
      <c r="G243" s="43">
        <v>30</v>
      </c>
      <c r="H243" s="29">
        <v>200</v>
      </c>
      <c r="I243" s="110">
        <f t="shared" si="53"/>
        <v>6000</v>
      </c>
      <c r="J243" s="29">
        <f t="shared" si="47"/>
        <v>72000</v>
      </c>
      <c r="K243" s="29">
        <f t="shared" si="48"/>
        <v>6000</v>
      </c>
      <c r="L243" s="29">
        <f t="shared" si="49"/>
        <v>78000</v>
      </c>
      <c r="M243" s="29"/>
      <c r="N243" s="29">
        <v>0</v>
      </c>
      <c r="O243" s="30">
        <f t="shared" si="54"/>
        <v>78000</v>
      </c>
    </row>
    <row r="244" spans="1:15" x14ac:dyDescent="0.3">
      <c r="A244" s="106">
        <v>91</v>
      </c>
      <c r="B244" s="108" t="s">
        <v>372</v>
      </c>
      <c r="C244" s="108"/>
      <c r="D244" s="156" t="s">
        <v>373</v>
      </c>
      <c r="E244" s="156" t="s">
        <v>374</v>
      </c>
      <c r="F244" s="36" t="s">
        <v>136</v>
      </c>
      <c r="G244" s="43">
        <v>30</v>
      </c>
      <c r="H244" s="29">
        <v>233.33332999999999</v>
      </c>
      <c r="I244" s="110">
        <v>7000</v>
      </c>
      <c r="J244" s="29">
        <f t="shared" si="47"/>
        <v>84000</v>
      </c>
      <c r="K244" s="29">
        <f t="shared" si="48"/>
        <v>6999.9998999999998</v>
      </c>
      <c r="L244" s="29">
        <f t="shared" si="49"/>
        <v>90999.999899999995</v>
      </c>
      <c r="M244" s="29"/>
      <c r="N244" s="29"/>
      <c r="O244" s="30">
        <f t="shared" si="54"/>
        <v>90999.999899999995</v>
      </c>
    </row>
    <row r="245" spans="1:15" x14ac:dyDescent="0.3">
      <c r="A245" s="168"/>
      <c r="B245" s="107" t="s">
        <v>375</v>
      </c>
      <c r="C245" s="108"/>
      <c r="D245" s="109" t="s">
        <v>376</v>
      </c>
      <c r="E245" s="109" t="s">
        <v>377</v>
      </c>
      <c r="F245" s="94" t="s">
        <v>136</v>
      </c>
      <c r="G245" s="43">
        <v>30</v>
      </c>
      <c r="H245" s="29">
        <v>133.33332999999999</v>
      </c>
      <c r="I245" s="110">
        <v>4000</v>
      </c>
      <c r="J245" s="29">
        <f t="shared" si="47"/>
        <v>48000</v>
      </c>
      <c r="K245" s="29">
        <f t="shared" si="48"/>
        <v>3999.9998999999998</v>
      </c>
      <c r="L245" s="29">
        <f t="shared" si="49"/>
        <v>51999.999900000003</v>
      </c>
      <c r="M245" s="29"/>
      <c r="N245" s="29"/>
      <c r="O245" s="30">
        <f t="shared" si="54"/>
        <v>51999.999900000003</v>
      </c>
    </row>
    <row r="246" spans="1:15" ht="20.399999999999999" x14ac:dyDescent="0.3">
      <c r="A246" s="168"/>
      <c r="B246" s="107" t="s">
        <v>378</v>
      </c>
      <c r="C246" s="108"/>
      <c r="D246" s="109" t="s">
        <v>379</v>
      </c>
      <c r="E246" s="109" t="s">
        <v>380</v>
      </c>
      <c r="F246" s="94" t="s">
        <v>381</v>
      </c>
      <c r="G246" s="43">
        <v>30</v>
      </c>
      <c r="H246" s="29">
        <v>200</v>
      </c>
      <c r="I246" s="110">
        <f t="shared" ref="I246" si="55">+H246*30</f>
        <v>6000</v>
      </c>
      <c r="J246" s="29">
        <f t="shared" si="47"/>
        <v>72000</v>
      </c>
      <c r="K246" s="29">
        <f t="shared" si="48"/>
        <v>6000</v>
      </c>
      <c r="L246" s="29">
        <f t="shared" si="49"/>
        <v>78000</v>
      </c>
      <c r="M246" s="29"/>
      <c r="N246" s="29">
        <v>0</v>
      </c>
      <c r="O246" s="30">
        <f t="shared" si="54"/>
        <v>78000</v>
      </c>
    </row>
    <row r="247" spans="1:15" x14ac:dyDescent="0.3">
      <c r="A247" s="106"/>
      <c r="B247" s="108"/>
      <c r="C247" s="108"/>
      <c r="D247" s="156"/>
      <c r="E247" s="156"/>
      <c r="F247" s="36"/>
      <c r="G247" s="43"/>
      <c r="H247" s="29"/>
      <c r="I247" s="29"/>
      <c r="J247" s="29"/>
      <c r="K247" s="29"/>
      <c r="L247" s="29"/>
      <c r="M247" s="29"/>
      <c r="N247" s="29"/>
      <c r="O247" s="30"/>
    </row>
    <row r="248" spans="1:15" ht="16.2" thickBot="1" x14ac:dyDescent="0.45">
      <c r="B248" s="118"/>
      <c r="C248" s="118"/>
      <c r="D248" s="50"/>
      <c r="E248" s="50"/>
      <c r="F248" s="49" t="s">
        <v>149</v>
      </c>
      <c r="G248" s="50"/>
      <c r="H248" s="95"/>
      <c r="I248" s="96"/>
      <c r="J248" s="92">
        <f t="shared" ref="J248:O248" si="56">SUM(J233:J247)</f>
        <v>1028596.0799400001</v>
      </c>
      <c r="K248" s="92">
        <f t="shared" si="56"/>
        <v>85716.199494999979</v>
      </c>
      <c r="L248" s="92">
        <f t="shared" si="56"/>
        <v>1114312.2794350004</v>
      </c>
      <c r="M248" s="92">
        <f t="shared" si="56"/>
        <v>0</v>
      </c>
      <c r="N248" s="92">
        <f t="shared" si="56"/>
        <v>2596.08</v>
      </c>
      <c r="O248" s="92">
        <f t="shared" si="56"/>
        <v>1111716.1994350003</v>
      </c>
    </row>
    <row r="249" spans="1:15" ht="15.6" x14ac:dyDescent="0.4">
      <c r="B249" s="118"/>
      <c r="C249" s="118"/>
      <c r="D249" s="50"/>
      <c r="E249" s="50"/>
      <c r="F249" s="49"/>
      <c r="G249" s="50"/>
      <c r="H249" s="97"/>
      <c r="I249" s="97"/>
      <c r="J249" s="97"/>
      <c r="K249" s="97"/>
      <c r="L249" s="97"/>
      <c r="M249" s="97"/>
      <c r="N249" s="97"/>
      <c r="O249" s="97"/>
    </row>
    <row r="250" spans="1:15" ht="15.6" x14ac:dyDescent="0.4">
      <c r="B250" s="170" t="s">
        <v>382</v>
      </c>
      <c r="C250" s="118"/>
      <c r="D250" s="50"/>
      <c r="E250" s="50"/>
      <c r="F250" s="49"/>
      <c r="G250" s="50"/>
      <c r="H250" s="97"/>
      <c r="I250" s="97"/>
      <c r="J250" s="97"/>
      <c r="K250" s="97"/>
      <c r="L250" s="97"/>
      <c r="M250" s="97"/>
      <c r="N250" s="97"/>
      <c r="O250" s="97"/>
    </row>
    <row r="251" spans="1:15" s="171" customFormat="1" ht="20.399999999999999" x14ac:dyDescent="0.3">
      <c r="A251" s="164">
        <v>14</v>
      </c>
      <c r="B251" s="141" t="s">
        <v>383</v>
      </c>
      <c r="C251" s="79"/>
      <c r="D251" s="157" t="s">
        <v>384</v>
      </c>
      <c r="E251" s="157" t="s">
        <v>385</v>
      </c>
      <c r="F251" s="34" t="s">
        <v>132</v>
      </c>
      <c r="G251" s="79">
        <v>30</v>
      </c>
      <c r="H251" s="39">
        <v>200</v>
      </c>
      <c r="I251" s="110">
        <f t="shared" ref="I251" si="57">+H251*30</f>
        <v>6000</v>
      </c>
      <c r="J251" s="39">
        <f t="shared" ref="J251:J252" si="58">+I251*12</f>
        <v>72000</v>
      </c>
      <c r="K251" s="39">
        <f t="shared" ref="K251:K252" si="59">+H251*30</f>
        <v>6000</v>
      </c>
      <c r="L251" s="39">
        <f t="shared" ref="L251:L252" si="60">+J251+K251</f>
        <v>78000</v>
      </c>
      <c r="M251" s="39"/>
      <c r="N251" s="39"/>
      <c r="O251" s="82">
        <f t="shared" ref="O251" si="61">L251+M251-N251</f>
        <v>78000</v>
      </c>
    </row>
    <row r="252" spans="1:15" s="171" customFormat="1" ht="30.6" x14ac:dyDescent="0.3">
      <c r="A252" s="172">
        <v>109</v>
      </c>
      <c r="B252" s="141" t="s">
        <v>386</v>
      </c>
      <c r="C252" s="135"/>
      <c r="D252" s="157" t="s">
        <v>387</v>
      </c>
      <c r="E252" s="157" t="s">
        <v>388</v>
      </c>
      <c r="F252" s="34" t="s">
        <v>167</v>
      </c>
      <c r="G252" s="79">
        <v>30</v>
      </c>
      <c r="H252" s="39">
        <v>233.33330000000001</v>
      </c>
      <c r="I252" s="110">
        <v>7000</v>
      </c>
      <c r="J252" s="39">
        <f t="shared" si="58"/>
        <v>84000</v>
      </c>
      <c r="K252" s="39">
        <f t="shared" si="59"/>
        <v>6999.9989999999998</v>
      </c>
      <c r="L252" s="39">
        <f t="shared" si="60"/>
        <v>90999.998999999996</v>
      </c>
      <c r="M252" s="39"/>
      <c r="N252" s="39">
        <f>61.02*12</f>
        <v>732.24</v>
      </c>
      <c r="O252" s="82">
        <f>L252+M252-N252</f>
        <v>90267.758999999991</v>
      </c>
    </row>
    <row r="253" spans="1:15" ht="15.6" x14ac:dyDescent="0.4">
      <c r="B253" s="118"/>
      <c r="C253" s="118"/>
      <c r="D253" s="50"/>
      <c r="E253" s="50"/>
      <c r="F253" s="49"/>
      <c r="G253" s="50"/>
      <c r="H253" s="97"/>
      <c r="I253" s="97"/>
      <c r="J253" s="97"/>
      <c r="K253" s="97"/>
      <c r="L253" s="97"/>
      <c r="M253" s="97"/>
      <c r="N253" s="97"/>
      <c r="O253" s="97"/>
    </row>
    <row r="254" spans="1:15" ht="16.2" thickBot="1" x14ac:dyDescent="0.45">
      <c r="B254" s="118"/>
      <c r="C254" s="118"/>
      <c r="D254" s="50"/>
      <c r="E254" s="50"/>
      <c r="F254" s="49" t="s">
        <v>149</v>
      </c>
      <c r="G254" s="50"/>
      <c r="H254" s="51"/>
      <c r="I254" s="76"/>
      <c r="J254" s="92">
        <f>SUM(J251:J253)</f>
        <v>156000</v>
      </c>
      <c r="K254" s="92">
        <f t="shared" ref="K254:O254" si="62">SUM(K251:K253)</f>
        <v>12999.999</v>
      </c>
      <c r="L254" s="92">
        <f t="shared" si="62"/>
        <v>168999.99900000001</v>
      </c>
      <c r="M254" s="92">
        <f t="shared" si="62"/>
        <v>0</v>
      </c>
      <c r="N254" s="92">
        <f t="shared" si="62"/>
        <v>732.24</v>
      </c>
      <c r="O254" s="92">
        <f t="shared" si="62"/>
        <v>168267.75899999999</v>
      </c>
    </row>
    <row r="255" spans="1:15" ht="15.6" x14ac:dyDescent="0.4">
      <c r="B255" s="118"/>
      <c r="C255" s="118"/>
      <c r="D255" s="50"/>
      <c r="E255" s="50"/>
      <c r="F255" s="49"/>
      <c r="G255" s="50"/>
      <c r="H255" s="97"/>
      <c r="I255" s="97"/>
      <c r="J255" s="97"/>
      <c r="K255" s="97"/>
      <c r="L255" s="97"/>
      <c r="M255" s="97"/>
      <c r="N255" s="97"/>
      <c r="O255" s="97"/>
    </row>
    <row r="256" spans="1:15" ht="15.6" x14ac:dyDescent="0.4">
      <c r="B256" s="118"/>
      <c r="C256" s="118"/>
      <c r="D256" s="50"/>
      <c r="E256" s="50"/>
      <c r="F256" s="49"/>
      <c r="G256" s="50"/>
      <c r="H256" s="97"/>
      <c r="I256" s="97"/>
      <c r="J256" s="97"/>
      <c r="K256" s="97"/>
      <c r="L256" s="97"/>
      <c r="M256" s="97"/>
      <c r="N256" s="97"/>
      <c r="O256" s="97"/>
    </row>
    <row r="257" spans="1:15" x14ac:dyDescent="0.3">
      <c r="C257"/>
    </row>
    <row r="258" spans="1:15" x14ac:dyDescent="0.3">
      <c r="B258" s="87" t="s">
        <v>389</v>
      </c>
      <c r="C258"/>
    </row>
    <row r="259" spans="1:15" x14ac:dyDescent="0.3">
      <c r="A259" s="106">
        <v>55</v>
      </c>
      <c r="B259" s="123" t="s">
        <v>390</v>
      </c>
      <c r="C259" s="123"/>
      <c r="D259" s="125" t="s">
        <v>391</v>
      </c>
      <c r="E259" s="125" t="s">
        <v>392</v>
      </c>
      <c r="F259" s="28" t="s">
        <v>153</v>
      </c>
      <c r="G259" s="43">
        <v>30</v>
      </c>
      <c r="H259" s="29">
        <v>233.33330000000001</v>
      </c>
      <c r="I259" s="110">
        <v>7000</v>
      </c>
      <c r="J259" s="29">
        <f t="shared" ref="J259:J260" si="63">+I259*12</f>
        <v>84000</v>
      </c>
      <c r="K259" s="29">
        <f t="shared" ref="K259:K260" si="64">+H259*30</f>
        <v>6999.9989999999998</v>
      </c>
      <c r="L259" s="29">
        <f t="shared" ref="L259:L260" si="65">+J259+K259</f>
        <v>90999.998999999996</v>
      </c>
      <c r="M259" s="29"/>
      <c r="N259" s="29">
        <v>0</v>
      </c>
      <c r="O259" s="30">
        <f>L259+M259-N259</f>
        <v>90999.998999999996</v>
      </c>
    </row>
    <row r="260" spans="1:15" ht="20.25" customHeight="1" x14ac:dyDescent="0.3">
      <c r="A260" s="106">
        <v>56</v>
      </c>
      <c r="B260" s="112" t="s">
        <v>393</v>
      </c>
      <c r="C260" s="123"/>
      <c r="D260" s="124" t="s">
        <v>394</v>
      </c>
      <c r="E260" s="127" t="s">
        <v>395</v>
      </c>
      <c r="F260" s="28" t="s">
        <v>137</v>
      </c>
      <c r="G260" s="43">
        <v>30</v>
      </c>
      <c r="H260" s="55">
        <v>166.66666660000001</v>
      </c>
      <c r="I260" s="110">
        <f t="shared" ref="I260" si="66">+H260*30</f>
        <v>4999.9999980000002</v>
      </c>
      <c r="J260" s="29">
        <f t="shared" si="63"/>
        <v>59999.999976000006</v>
      </c>
      <c r="K260" s="29">
        <f t="shared" si="64"/>
        <v>4999.9999980000002</v>
      </c>
      <c r="L260" s="29">
        <f t="shared" si="65"/>
        <v>64999.999974000006</v>
      </c>
      <c r="M260" s="29"/>
      <c r="N260" s="29"/>
      <c r="O260" s="30">
        <f t="shared" ref="O260" si="67">L260+M260-N260</f>
        <v>64999.999974000006</v>
      </c>
    </row>
    <row r="261" spans="1:15" x14ac:dyDescent="0.3">
      <c r="A261" s="172"/>
      <c r="B261" s="135"/>
      <c r="C261" s="135"/>
      <c r="D261" s="153"/>
      <c r="E261" s="153"/>
      <c r="F261" s="80"/>
      <c r="G261" s="81"/>
      <c r="H261" s="82"/>
      <c r="I261" s="82"/>
      <c r="J261" s="82"/>
      <c r="K261" s="82"/>
      <c r="L261" s="39"/>
      <c r="M261" s="39"/>
      <c r="N261" s="39"/>
      <c r="O261" s="82"/>
    </row>
    <row r="262" spans="1:15" ht="15" thickBot="1" x14ac:dyDescent="0.35">
      <c r="A262" s="114"/>
      <c r="B262" s="115"/>
      <c r="C262" s="115"/>
      <c r="D262" s="116"/>
      <c r="E262" s="116"/>
      <c r="F262" s="44"/>
      <c r="G262" s="45"/>
      <c r="H262" s="46"/>
      <c r="I262" s="46"/>
      <c r="J262" s="46"/>
      <c r="K262" s="46"/>
      <c r="L262" s="47"/>
      <c r="M262" s="48"/>
      <c r="N262" s="47"/>
      <c r="O262" s="47"/>
    </row>
    <row r="263" spans="1:15" ht="16.2" thickBot="1" x14ac:dyDescent="0.45">
      <c r="B263" s="118"/>
      <c r="C263" s="118"/>
      <c r="D263" s="50"/>
      <c r="E263" s="50"/>
      <c r="F263" s="49" t="s">
        <v>149</v>
      </c>
      <c r="G263" s="50"/>
      <c r="H263" s="51"/>
      <c r="I263" s="76"/>
      <c r="J263" s="92">
        <f>SUM(J259:J262)</f>
        <v>143999.99997599999</v>
      </c>
      <c r="K263" s="92">
        <f t="shared" ref="K263" si="68">SUM(K259:K262)</f>
        <v>11999.998997999999</v>
      </c>
      <c r="L263" s="92">
        <f>SUM(L259:L262)</f>
        <v>155999.99897399999</v>
      </c>
      <c r="M263" s="92">
        <f t="shared" ref="M263:O263" si="69">SUM(M259:M262)</f>
        <v>0</v>
      </c>
      <c r="N263" s="92">
        <f t="shared" si="69"/>
        <v>0</v>
      </c>
      <c r="O263" s="92">
        <f t="shared" si="69"/>
        <v>155999.99897399999</v>
      </c>
    </row>
    <row r="264" spans="1:15" x14ac:dyDescent="0.3">
      <c r="C264"/>
    </row>
    <row r="265" spans="1:15" x14ac:dyDescent="0.3">
      <c r="B265" s="87" t="s">
        <v>396</v>
      </c>
      <c r="C265"/>
    </row>
    <row r="266" spans="1:15" ht="20.399999999999999" x14ac:dyDescent="0.3">
      <c r="A266" s="106">
        <v>57</v>
      </c>
      <c r="B266" s="108" t="s">
        <v>397</v>
      </c>
      <c r="C266" s="154"/>
      <c r="D266" s="156" t="s">
        <v>398</v>
      </c>
      <c r="E266" s="156" t="s">
        <v>399</v>
      </c>
      <c r="F266" s="36" t="s">
        <v>138</v>
      </c>
      <c r="G266" s="43">
        <v>30</v>
      </c>
      <c r="H266" s="29">
        <v>233.33330000000001</v>
      </c>
      <c r="I266" s="110">
        <v>7000</v>
      </c>
      <c r="J266" s="29">
        <f t="shared" ref="J266:J268" si="70">+I266*12</f>
        <v>84000</v>
      </c>
      <c r="K266" s="29">
        <f t="shared" ref="K266:K268" si="71">+H266*30</f>
        <v>6999.9989999999998</v>
      </c>
      <c r="L266" s="29">
        <f t="shared" ref="L266:L268" si="72">+J266+K266</f>
        <v>90999.998999999996</v>
      </c>
      <c r="M266" s="29"/>
      <c r="N266" s="29">
        <v>0</v>
      </c>
      <c r="O266" s="30">
        <f>L266+M266-N266</f>
        <v>90999.998999999996</v>
      </c>
    </row>
    <row r="267" spans="1:15" ht="20.399999999999999" x14ac:dyDescent="0.3">
      <c r="A267" s="106">
        <v>58</v>
      </c>
      <c r="B267" s="108" t="s">
        <v>400</v>
      </c>
      <c r="C267" s="154"/>
      <c r="D267" s="156" t="s">
        <v>401</v>
      </c>
      <c r="E267" s="156" t="s">
        <v>402</v>
      </c>
      <c r="F267" s="36" t="s">
        <v>139</v>
      </c>
      <c r="G267" s="43">
        <v>30</v>
      </c>
      <c r="H267" s="55">
        <v>166.66666660000001</v>
      </c>
      <c r="I267" s="110">
        <f t="shared" ref="I267:I268" si="73">+H267*30</f>
        <v>4999.9999980000002</v>
      </c>
      <c r="J267" s="29">
        <f t="shared" si="70"/>
        <v>59999.999976000006</v>
      </c>
      <c r="K267" s="29">
        <f t="shared" si="71"/>
        <v>4999.9999980000002</v>
      </c>
      <c r="L267" s="29">
        <f t="shared" si="72"/>
        <v>64999.999974000006</v>
      </c>
      <c r="M267" s="29"/>
      <c r="N267" s="29"/>
      <c r="O267" s="30">
        <f t="shared" ref="O267:O268" si="74">L267+M267-N267</f>
        <v>64999.999974000006</v>
      </c>
    </row>
    <row r="268" spans="1:15" ht="20.399999999999999" x14ac:dyDescent="0.3">
      <c r="A268" s="106">
        <v>59</v>
      </c>
      <c r="B268" s="107" t="s">
        <v>403</v>
      </c>
      <c r="C268" s="154"/>
      <c r="D268" s="156" t="s">
        <v>404</v>
      </c>
      <c r="E268" s="173" t="s">
        <v>405</v>
      </c>
      <c r="F268" s="36" t="s">
        <v>140</v>
      </c>
      <c r="G268" s="43">
        <v>30</v>
      </c>
      <c r="H268" s="29">
        <v>133.33333329999999</v>
      </c>
      <c r="I268" s="110">
        <f t="shared" si="73"/>
        <v>3999.9999989999997</v>
      </c>
      <c r="J268" s="29">
        <f t="shared" si="70"/>
        <v>47999.999987999996</v>
      </c>
      <c r="K268" s="29">
        <f t="shared" si="71"/>
        <v>3999.9999989999997</v>
      </c>
      <c r="L268" s="29">
        <f t="shared" si="72"/>
        <v>51999.999986999996</v>
      </c>
      <c r="M268" s="29"/>
      <c r="N268" s="29"/>
      <c r="O268" s="30">
        <f t="shared" si="74"/>
        <v>51999.999986999996</v>
      </c>
    </row>
    <row r="269" spans="1:15" x14ac:dyDescent="0.3">
      <c r="A269" s="106"/>
      <c r="B269" s="108"/>
      <c r="C269" s="108"/>
      <c r="D269" s="156"/>
      <c r="E269" s="156"/>
      <c r="F269" s="36"/>
      <c r="G269" s="43"/>
      <c r="H269" s="29"/>
      <c r="I269" s="29"/>
      <c r="J269" s="29"/>
      <c r="K269" s="29"/>
      <c r="L269" s="29"/>
      <c r="M269" s="29"/>
      <c r="N269" s="29"/>
      <c r="O269" s="30"/>
    </row>
    <row r="270" spans="1:15" x14ac:dyDescent="0.3">
      <c r="A270" s="106"/>
      <c r="B270" s="112"/>
      <c r="C270" s="112"/>
      <c r="D270" s="129"/>
      <c r="E270" s="129"/>
      <c r="F270" s="32"/>
      <c r="G270" s="59"/>
      <c r="H270" s="60"/>
      <c r="I270" s="60"/>
      <c r="J270" s="60"/>
      <c r="K270" s="60"/>
      <c r="L270" s="30"/>
      <c r="M270" s="58"/>
      <c r="N270" s="30"/>
      <c r="O270" s="30"/>
    </row>
    <row r="271" spans="1:15" ht="15" thickBot="1" x14ac:dyDescent="0.35">
      <c r="A271" s="114"/>
      <c r="B271" s="115"/>
      <c r="C271" s="115"/>
      <c r="D271" s="116"/>
      <c r="E271" s="116"/>
      <c r="F271" s="44"/>
      <c r="G271" s="45"/>
      <c r="H271" s="46"/>
      <c r="I271" s="46"/>
      <c r="J271" s="46"/>
      <c r="K271" s="46"/>
      <c r="L271" s="47"/>
      <c r="M271" s="48"/>
      <c r="N271" s="47"/>
      <c r="O271" s="47"/>
    </row>
    <row r="272" spans="1:15" ht="16.2" thickBot="1" x14ac:dyDescent="0.45">
      <c r="B272" s="118"/>
      <c r="C272" s="118"/>
      <c r="D272" s="50"/>
      <c r="E272" s="50"/>
      <c r="F272" s="49" t="s">
        <v>149</v>
      </c>
      <c r="G272" s="50"/>
      <c r="H272" s="95"/>
      <c r="I272" s="96"/>
      <c r="J272" s="92">
        <f>SUM(J266:J271)</f>
        <v>191999.99996399999</v>
      </c>
      <c r="K272" s="92">
        <f t="shared" ref="K272" si="75">SUM(K266:K271)</f>
        <v>15999.998996999999</v>
      </c>
      <c r="L272" s="92">
        <f>SUM(L266:L271)</f>
        <v>207999.99896099998</v>
      </c>
      <c r="M272" s="92">
        <f>SUM(M266:M271)</f>
        <v>0</v>
      </c>
      <c r="N272" s="92">
        <f>SUM(N266:N271)</f>
        <v>0</v>
      </c>
      <c r="O272" s="93">
        <f>SUM(O266:O271)</f>
        <v>207999.99896099998</v>
      </c>
    </row>
    <row r="273" spans="1:15" ht="15.6" x14ac:dyDescent="0.4">
      <c r="A273" s="194" t="s">
        <v>406</v>
      </c>
      <c r="B273" s="194"/>
      <c r="C273" s="194"/>
      <c r="D273" s="194"/>
      <c r="E273" s="194"/>
      <c r="F273" s="194"/>
      <c r="G273" s="50"/>
      <c r="H273" s="97"/>
      <c r="I273" s="97">
        <f>SUM(I142:I272)</f>
        <v>561836.12986899982</v>
      </c>
      <c r="J273" s="97">
        <f t="shared" ref="J273:O273" si="76">+J145+J154+J162+J170+J179+J187+J194+J201+J210+J230+J248+J263+J272+J254</f>
        <v>6742033.5584279997</v>
      </c>
      <c r="K273" s="97">
        <f t="shared" si="76"/>
        <v>561834.98516799998</v>
      </c>
      <c r="L273" s="97">
        <f t="shared" si="76"/>
        <v>7303868.5435960004</v>
      </c>
      <c r="M273" s="97">
        <f t="shared" si="76"/>
        <v>0</v>
      </c>
      <c r="N273" s="97">
        <f t="shared" si="76"/>
        <v>418033.56</v>
      </c>
      <c r="O273" s="97">
        <f t="shared" si="76"/>
        <v>6885834.9835959999</v>
      </c>
    </row>
    <row r="274" spans="1:15" ht="15.6" x14ac:dyDescent="0.4">
      <c r="B274" s="118"/>
      <c r="C274" s="118"/>
      <c r="D274" s="50"/>
      <c r="E274" s="50"/>
      <c r="F274" s="49"/>
      <c r="G274" s="50"/>
      <c r="H274" s="53"/>
      <c r="I274" s="53"/>
      <c r="J274" s="97"/>
      <c r="K274" s="97"/>
      <c r="L274" s="97"/>
      <c r="M274" s="53"/>
      <c r="N274" s="53"/>
      <c r="O274" s="53"/>
    </row>
    <row r="275" spans="1:15" x14ac:dyDescent="0.3">
      <c r="C275"/>
      <c r="J275" s="174"/>
      <c r="K275" s="174"/>
      <c r="L275" s="174"/>
      <c r="M275" s="174"/>
      <c r="N275" s="174"/>
      <c r="O275" s="174"/>
    </row>
    <row r="276" spans="1:15" x14ac:dyDescent="0.3">
      <c r="B276" s="87" t="s">
        <v>168</v>
      </c>
      <c r="C276"/>
    </row>
    <row r="277" spans="1:15" ht="39.6" x14ac:dyDescent="0.3">
      <c r="A277" s="133">
        <v>24</v>
      </c>
      <c r="B277" s="112" t="s">
        <v>407</v>
      </c>
      <c r="C277" s="112"/>
      <c r="D277" s="175" t="s">
        <v>408</v>
      </c>
      <c r="E277" s="129" t="s">
        <v>409</v>
      </c>
      <c r="F277" s="98" t="s">
        <v>169</v>
      </c>
      <c r="G277" s="43">
        <v>30</v>
      </c>
      <c r="H277" s="29">
        <v>340.54</v>
      </c>
      <c r="I277" s="110">
        <v>10216.34</v>
      </c>
      <c r="J277" s="29">
        <f t="shared" ref="J277:J311" si="77">+I277*12</f>
        <v>122596.08</v>
      </c>
      <c r="K277" s="29">
        <f t="shared" ref="K277:K311" si="78">+H277*30</f>
        <v>10216.200000000001</v>
      </c>
      <c r="L277" s="29">
        <f t="shared" ref="L277:L311" si="79">+J277+K277</f>
        <v>132812.28</v>
      </c>
      <c r="M277" s="29"/>
      <c r="N277" s="29">
        <f>216.34*12</f>
        <v>2596.08</v>
      </c>
      <c r="O277" s="30">
        <f>L277+M277-N277</f>
        <v>130216.2</v>
      </c>
    </row>
    <row r="278" spans="1:15" ht="26.4" x14ac:dyDescent="0.3">
      <c r="A278" s="133">
        <v>62</v>
      </c>
      <c r="B278" s="112" t="s">
        <v>410</v>
      </c>
      <c r="C278" s="112"/>
      <c r="D278" s="175" t="s">
        <v>411</v>
      </c>
      <c r="E278" s="129" t="s">
        <v>412</v>
      </c>
      <c r="F278" s="41" t="s">
        <v>141</v>
      </c>
      <c r="G278" s="43">
        <v>30</v>
      </c>
      <c r="H278" s="29">
        <v>266.67</v>
      </c>
      <c r="I278" s="110">
        <v>8000</v>
      </c>
      <c r="J278" s="29">
        <f t="shared" si="77"/>
        <v>96000</v>
      </c>
      <c r="K278" s="29">
        <f t="shared" si="78"/>
        <v>8000.1</v>
      </c>
      <c r="L278" s="29">
        <f t="shared" si="79"/>
        <v>104000.1</v>
      </c>
      <c r="M278" s="29"/>
      <c r="N278" s="29">
        <v>0</v>
      </c>
      <c r="O278" s="30">
        <f t="shared" ref="O278:O299" si="80">L278+M278-N278</f>
        <v>104000.1</v>
      </c>
    </row>
    <row r="279" spans="1:15" ht="22.8" x14ac:dyDescent="0.3">
      <c r="A279" s="133">
        <v>63</v>
      </c>
      <c r="B279" s="112" t="s">
        <v>413</v>
      </c>
      <c r="C279" s="112"/>
      <c r="D279" s="175" t="s">
        <v>414</v>
      </c>
      <c r="E279" s="175" t="s">
        <v>415</v>
      </c>
      <c r="F279" s="42" t="s">
        <v>141</v>
      </c>
      <c r="G279" s="43">
        <v>30</v>
      </c>
      <c r="H279" s="29">
        <v>266.67</v>
      </c>
      <c r="I279" s="110">
        <v>8000</v>
      </c>
      <c r="J279" s="29">
        <f t="shared" si="77"/>
        <v>96000</v>
      </c>
      <c r="K279" s="29">
        <f t="shared" si="78"/>
        <v>8000.1</v>
      </c>
      <c r="L279" s="29">
        <f t="shared" si="79"/>
        <v>104000.1</v>
      </c>
      <c r="M279" s="29"/>
      <c r="N279" s="29">
        <v>0</v>
      </c>
      <c r="O279" s="30">
        <f t="shared" si="80"/>
        <v>104000.1</v>
      </c>
    </row>
    <row r="280" spans="1:15" ht="26.4" x14ac:dyDescent="0.3">
      <c r="A280" s="133">
        <v>64</v>
      </c>
      <c r="B280" s="112" t="s">
        <v>416</v>
      </c>
      <c r="C280" s="127"/>
      <c r="D280" s="157" t="s">
        <v>417</v>
      </c>
      <c r="E280" s="127" t="s">
        <v>418</v>
      </c>
      <c r="F280" s="41" t="s">
        <v>141</v>
      </c>
      <c r="G280" s="43">
        <v>30</v>
      </c>
      <c r="H280" s="29">
        <v>266.67</v>
      </c>
      <c r="I280" s="110">
        <v>8000</v>
      </c>
      <c r="J280" s="29">
        <f t="shared" si="77"/>
        <v>96000</v>
      </c>
      <c r="K280" s="29">
        <f t="shared" si="78"/>
        <v>8000.1</v>
      </c>
      <c r="L280" s="29">
        <f t="shared" si="79"/>
        <v>104000.1</v>
      </c>
      <c r="M280" s="29"/>
      <c r="N280" s="29">
        <v>0</v>
      </c>
      <c r="O280" s="30">
        <f t="shared" si="80"/>
        <v>104000.1</v>
      </c>
    </row>
    <row r="281" spans="1:15" ht="26.4" x14ac:dyDescent="0.3">
      <c r="A281" s="133">
        <v>66</v>
      </c>
      <c r="B281" s="112" t="s">
        <v>419</v>
      </c>
      <c r="C281" s="127"/>
      <c r="D281" s="127" t="s">
        <v>420</v>
      </c>
      <c r="E281" s="127" t="s">
        <v>421</v>
      </c>
      <c r="F281" s="41" t="s">
        <v>141</v>
      </c>
      <c r="G281" s="43">
        <v>30</v>
      </c>
      <c r="H281" s="29">
        <v>266.67</v>
      </c>
      <c r="I281" s="110">
        <v>8000</v>
      </c>
      <c r="J281" s="29">
        <f t="shared" si="77"/>
        <v>96000</v>
      </c>
      <c r="K281" s="29">
        <f t="shared" si="78"/>
        <v>8000.1</v>
      </c>
      <c r="L281" s="29">
        <f t="shared" si="79"/>
        <v>104000.1</v>
      </c>
      <c r="M281" s="29"/>
      <c r="N281" s="29">
        <v>0</v>
      </c>
      <c r="O281" s="30">
        <f t="shared" si="80"/>
        <v>104000.1</v>
      </c>
    </row>
    <row r="282" spans="1:15" ht="26.4" x14ac:dyDescent="0.3">
      <c r="A282" s="133">
        <v>68</v>
      </c>
      <c r="B282" s="112" t="s">
        <v>422</v>
      </c>
      <c r="C282" s="127"/>
      <c r="D282" s="127" t="s">
        <v>423</v>
      </c>
      <c r="E282" s="127" t="s">
        <v>424</v>
      </c>
      <c r="F282" s="41" t="s">
        <v>141</v>
      </c>
      <c r="G282" s="43">
        <v>30</v>
      </c>
      <c r="H282" s="29">
        <v>266.67</v>
      </c>
      <c r="I282" s="110">
        <v>8000</v>
      </c>
      <c r="J282" s="29">
        <f t="shared" si="77"/>
        <v>96000</v>
      </c>
      <c r="K282" s="29">
        <f t="shared" si="78"/>
        <v>8000.1</v>
      </c>
      <c r="L282" s="29">
        <f t="shared" si="79"/>
        <v>104000.1</v>
      </c>
      <c r="M282" s="29"/>
      <c r="N282" s="29">
        <v>0</v>
      </c>
      <c r="O282" s="30">
        <f t="shared" si="80"/>
        <v>104000.1</v>
      </c>
    </row>
    <row r="283" spans="1:15" ht="26.4" x14ac:dyDescent="0.3">
      <c r="A283" s="133">
        <v>69</v>
      </c>
      <c r="B283" s="112" t="s">
        <v>425</v>
      </c>
      <c r="C283" s="127"/>
      <c r="D283" s="127" t="s">
        <v>426</v>
      </c>
      <c r="E283" s="127" t="s">
        <v>427</v>
      </c>
      <c r="F283" s="41" t="s">
        <v>141</v>
      </c>
      <c r="G283" s="43">
        <v>30</v>
      </c>
      <c r="H283" s="29">
        <v>266.67</v>
      </c>
      <c r="I283" s="110">
        <v>8000</v>
      </c>
      <c r="J283" s="29">
        <f t="shared" si="77"/>
        <v>96000</v>
      </c>
      <c r="K283" s="29">
        <f t="shared" si="78"/>
        <v>8000.1</v>
      </c>
      <c r="L283" s="29">
        <f t="shared" si="79"/>
        <v>104000.1</v>
      </c>
      <c r="M283" s="29"/>
      <c r="N283" s="29">
        <v>0</v>
      </c>
      <c r="O283" s="30">
        <f t="shared" si="80"/>
        <v>104000.1</v>
      </c>
    </row>
    <row r="284" spans="1:15" ht="26.4" x14ac:dyDescent="0.3">
      <c r="A284" s="133">
        <v>82</v>
      </c>
      <c r="B284" s="112" t="s">
        <v>428</v>
      </c>
      <c r="C284" s="124"/>
      <c r="D284" s="124" t="s">
        <v>429</v>
      </c>
      <c r="E284" s="124" t="s">
        <v>430</v>
      </c>
      <c r="F284" s="98" t="s">
        <v>170</v>
      </c>
      <c r="G284" s="43">
        <v>30</v>
      </c>
      <c r="H284" s="29">
        <v>516.36</v>
      </c>
      <c r="I284" s="110">
        <v>15490.76</v>
      </c>
      <c r="J284" s="29">
        <f t="shared" si="77"/>
        <v>185889.12</v>
      </c>
      <c r="K284" s="29">
        <f t="shared" si="78"/>
        <v>15490.800000000001</v>
      </c>
      <c r="L284" s="29">
        <f t="shared" si="79"/>
        <v>201379.91999999998</v>
      </c>
      <c r="M284" s="29"/>
      <c r="N284" s="29">
        <f>1490.76*12</f>
        <v>17889.12</v>
      </c>
      <c r="O284" s="30">
        <f t="shared" si="80"/>
        <v>183490.8</v>
      </c>
    </row>
    <row r="285" spans="1:15" ht="26.4" x14ac:dyDescent="0.3">
      <c r="A285" s="133">
        <v>87</v>
      </c>
      <c r="B285" s="176" t="s">
        <v>431</v>
      </c>
      <c r="C285"/>
      <c r="D285" s="177" t="s">
        <v>432</v>
      </c>
      <c r="E285" s="178" t="s">
        <v>433</v>
      </c>
      <c r="F285" s="98" t="s">
        <v>141</v>
      </c>
      <c r="G285" s="43">
        <v>30</v>
      </c>
      <c r="H285" s="29">
        <v>266.67</v>
      </c>
      <c r="I285" s="110">
        <v>8000</v>
      </c>
      <c r="J285" s="29">
        <f t="shared" si="77"/>
        <v>96000</v>
      </c>
      <c r="K285" s="29">
        <f t="shared" si="78"/>
        <v>8000.1</v>
      </c>
      <c r="L285" s="29">
        <f t="shared" si="79"/>
        <v>104000.1</v>
      </c>
      <c r="M285" s="29"/>
      <c r="N285" s="29">
        <v>0</v>
      </c>
      <c r="O285" s="30">
        <f t="shared" si="80"/>
        <v>104000.1</v>
      </c>
    </row>
    <row r="286" spans="1:15" ht="26.4" x14ac:dyDescent="0.3">
      <c r="A286" s="133">
        <v>96</v>
      </c>
      <c r="B286" s="176" t="s">
        <v>434</v>
      </c>
      <c r="C286"/>
      <c r="D286" s="177" t="s">
        <v>435</v>
      </c>
      <c r="E286" s="179" t="s">
        <v>436</v>
      </c>
      <c r="F286" s="98" t="s">
        <v>141</v>
      </c>
      <c r="G286" s="43">
        <v>30</v>
      </c>
      <c r="H286" s="29">
        <v>266.67</v>
      </c>
      <c r="I286" s="110">
        <v>8000</v>
      </c>
      <c r="J286" s="29">
        <f t="shared" si="77"/>
        <v>96000</v>
      </c>
      <c r="K286" s="29">
        <f t="shared" si="78"/>
        <v>8000.1</v>
      </c>
      <c r="L286" s="29">
        <f t="shared" si="79"/>
        <v>104000.1</v>
      </c>
      <c r="M286" s="29"/>
      <c r="N286" s="29">
        <v>0</v>
      </c>
      <c r="O286" s="30">
        <f t="shared" si="80"/>
        <v>104000.1</v>
      </c>
    </row>
    <row r="287" spans="1:15" ht="26.4" x14ac:dyDescent="0.3">
      <c r="A287" s="133">
        <v>98</v>
      </c>
      <c r="B287" s="176" t="s">
        <v>437</v>
      </c>
      <c r="C287"/>
      <c r="D287" s="177" t="s">
        <v>438</v>
      </c>
      <c r="E287" s="179" t="s">
        <v>439</v>
      </c>
      <c r="F287" s="98" t="s">
        <v>141</v>
      </c>
      <c r="G287" s="43">
        <v>30</v>
      </c>
      <c r="H287" s="29">
        <v>266.67</v>
      </c>
      <c r="I287" s="110">
        <v>8000</v>
      </c>
      <c r="J287" s="29">
        <f t="shared" si="77"/>
        <v>96000</v>
      </c>
      <c r="K287" s="29">
        <f t="shared" si="78"/>
        <v>8000.1</v>
      </c>
      <c r="L287" s="29">
        <f t="shared" si="79"/>
        <v>104000.1</v>
      </c>
      <c r="M287" s="29"/>
      <c r="N287" s="29">
        <v>0</v>
      </c>
      <c r="O287" s="30">
        <f t="shared" si="80"/>
        <v>104000.1</v>
      </c>
    </row>
    <row r="288" spans="1:15" ht="26.4" x14ac:dyDescent="0.3">
      <c r="A288" s="133">
        <v>129</v>
      </c>
      <c r="B288" s="176" t="s">
        <v>440</v>
      </c>
      <c r="C288"/>
      <c r="D288" s="177" t="s">
        <v>441</v>
      </c>
      <c r="E288" s="179" t="s">
        <v>442</v>
      </c>
      <c r="F288" s="98" t="s">
        <v>141</v>
      </c>
      <c r="G288" s="43">
        <v>30</v>
      </c>
      <c r="H288" s="29">
        <v>266.67</v>
      </c>
      <c r="I288" s="110">
        <v>8000</v>
      </c>
      <c r="J288" s="29">
        <f t="shared" si="77"/>
        <v>96000</v>
      </c>
      <c r="K288" s="29">
        <f t="shared" si="78"/>
        <v>8000.1</v>
      </c>
      <c r="L288" s="29">
        <f t="shared" si="79"/>
        <v>104000.1</v>
      </c>
      <c r="M288" s="29"/>
      <c r="N288" s="29">
        <v>0</v>
      </c>
      <c r="O288" s="30">
        <f t="shared" si="80"/>
        <v>104000.1</v>
      </c>
    </row>
    <row r="289" spans="1:15" ht="26.4" x14ac:dyDescent="0.3">
      <c r="A289" s="133">
        <v>130</v>
      </c>
      <c r="B289" s="176" t="s">
        <v>443</v>
      </c>
      <c r="C289"/>
      <c r="D289" s="177" t="s">
        <v>444</v>
      </c>
      <c r="E289" s="179" t="s">
        <v>445</v>
      </c>
      <c r="F289" s="98" t="s">
        <v>141</v>
      </c>
      <c r="G289" s="43">
        <v>30</v>
      </c>
      <c r="H289" s="29">
        <v>266.67</v>
      </c>
      <c r="I289" s="110">
        <v>8000</v>
      </c>
      <c r="J289" s="29">
        <f t="shared" si="77"/>
        <v>96000</v>
      </c>
      <c r="K289" s="29">
        <f t="shared" si="78"/>
        <v>8000.1</v>
      </c>
      <c r="L289" s="29">
        <f t="shared" si="79"/>
        <v>104000.1</v>
      </c>
      <c r="M289" s="29"/>
      <c r="N289" s="29">
        <v>0</v>
      </c>
      <c r="O289" s="30">
        <f t="shared" si="80"/>
        <v>104000.1</v>
      </c>
    </row>
    <row r="290" spans="1:15" ht="20.399999999999999" x14ac:dyDescent="0.3">
      <c r="A290" s="133">
        <v>71</v>
      </c>
      <c r="B290" s="112" t="s">
        <v>446</v>
      </c>
      <c r="C290" s="43"/>
      <c r="D290" s="127" t="s">
        <v>447</v>
      </c>
      <c r="E290" s="127" t="s">
        <v>448</v>
      </c>
      <c r="F290" s="37" t="s">
        <v>104</v>
      </c>
      <c r="G290" s="43">
        <v>30</v>
      </c>
      <c r="H290" s="29">
        <v>340.54</v>
      </c>
      <c r="I290" s="110">
        <v>10216.34</v>
      </c>
      <c r="J290" s="29">
        <f t="shared" si="77"/>
        <v>122596.08</v>
      </c>
      <c r="K290" s="29">
        <f t="shared" si="78"/>
        <v>10216.200000000001</v>
      </c>
      <c r="L290" s="29">
        <f t="shared" si="79"/>
        <v>132812.28</v>
      </c>
      <c r="M290" s="29"/>
      <c r="N290" s="29">
        <f>216.34*12</f>
        <v>2596.08</v>
      </c>
      <c r="O290" s="30">
        <f t="shared" si="80"/>
        <v>130216.2</v>
      </c>
    </row>
    <row r="291" spans="1:15" ht="30.6" x14ac:dyDescent="0.3">
      <c r="A291" s="133">
        <v>72</v>
      </c>
      <c r="B291" s="108" t="s">
        <v>449</v>
      </c>
      <c r="C291" s="154"/>
      <c r="D291" s="156" t="s">
        <v>450</v>
      </c>
      <c r="E291" s="156" t="s">
        <v>451</v>
      </c>
      <c r="F291" s="37" t="s">
        <v>142</v>
      </c>
      <c r="G291" s="43">
        <v>30</v>
      </c>
      <c r="H291" s="29">
        <v>233.33</v>
      </c>
      <c r="I291" s="110">
        <v>7000</v>
      </c>
      <c r="J291" s="29">
        <f t="shared" si="77"/>
        <v>84000</v>
      </c>
      <c r="K291" s="29">
        <f t="shared" si="78"/>
        <v>6999.9000000000005</v>
      </c>
      <c r="L291" s="29">
        <f t="shared" si="79"/>
        <v>90999.9</v>
      </c>
      <c r="M291" s="29"/>
      <c r="N291" s="29">
        <v>0</v>
      </c>
      <c r="O291" s="30">
        <f t="shared" si="80"/>
        <v>90999.9</v>
      </c>
    </row>
    <row r="292" spans="1:15" ht="20.399999999999999" x14ac:dyDescent="0.3">
      <c r="A292" s="133">
        <v>73</v>
      </c>
      <c r="B292" s="112" t="s">
        <v>452</v>
      </c>
      <c r="C292" s="43"/>
      <c r="D292" s="127" t="s">
        <v>453</v>
      </c>
      <c r="E292" s="127" t="s">
        <v>454</v>
      </c>
      <c r="F292" s="37" t="s">
        <v>143</v>
      </c>
      <c r="G292" s="43">
        <v>30</v>
      </c>
      <c r="H292" s="29">
        <v>200</v>
      </c>
      <c r="I292" s="110">
        <f t="shared" ref="I292:I297" si="81">+H292*30</f>
        <v>6000</v>
      </c>
      <c r="J292" s="29">
        <f t="shared" si="77"/>
        <v>72000</v>
      </c>
      <c r="K292" s="29">
        <f t="shared" si="78"/>
        <v>6000</v>
      </c>
      <c r="L292" s="29">
        <f t="shared" si="79"/>
        <v>78000</v>
      </c>
      <c r="M292" s="29"/>
      <c r="N292" s="29"/>
      <c r="O292" s="30">
        <f t="shared" si="80"/>
        <v>78000</v>
      </c>
    </row>
    <row r="293" spans="1:15" ht="20.399999999999999" x14ac:dyDescent="0.3">
      <c r="A293" s="172">
        <v>123</v>
      </c>
      <c r="B293" s="158" t="s">
        <v>455</v>
      </c>
      <c r="C293" s="180"/>
      <c r="D293" s="159" t="s">
        <v>456</v>
      </c>
      <c r="E293" s="159" t="s">
        <v>457</v>
      </c>
      <c r="F293" s="36" t="s">
        <v>144</v>
      </c>
      <c r="G293" s="43">
        <v>30</v>
      </c>
      <c r="H293" s="29">
        <v>233.33</v>
      </c>
      <c r="I293" s="110">
        <v>7000</v>
      </c>
      <c r="J293" s="29">
        <f t="shared" si="77"/>
        <v>84000</v>
      </c>
      <c r="K293" s="29">
        <f t="shared" si="78"/>
        <v>6999.9000000000005</v>
      </c>
      <c r="L293" s="29">
        <f t="shared" si="79"/>
        <v>90999.9</v>
      </c>
      <c r="M293" s="29"/>
      <c r="N293" s="29">
        <v>0</v>
      </c>
      <c r="O293" s="30">
        <f t="shared" si="80"/>
        <v>90999.9</v>
      </c>
    </row>
    <row r="294" spans="1:15" ht="20.399999999999999" x14ac:dyDescent="0.3">
      <c r="A294" s="181">
        <v>125</v>
      </c>
      <c r="B294" s="141" t="s">
        <v>458</v>
      </c>
      <c r="C294" s="135"/>
      <c r="D294" s="157" t="s">
        <v>459</v>
      </c>
      <c r="E294" s="157" t="s">
        <v>460</v>
      </c>
      <c r="F294" s="37" t="s">
        <v>171</v>
      </c>
      <c r="G294" s="43">
        <v>30</v>
      </c>
      <c r="H294" s="29">
        <v>200</v>
      </c>
      <c r="I294" s="110">
        <f t="shared" si="81"/>
        <v>6000</v>
      </c>
      <c r="J294" s="29">
        <f t="shared" si="77"/>
        <v>72000</v>
      </c>
      <c r="K294" s="29">
        <f t="shared" si="78"/>
        <v>6000</v>
      </c>
      <c r="L294" s="29">
        <f t="shared" si="79"/>
        <v>78000</v>
      </c>
      <c r="M294" s="29"/>
      <c r="N294" s="29"/>
      <c r="O294" s="30">
        <f t="shared" si="80"/>
        <v>78000</v>
      </c>
    </row>
    <row r="295" spans="1:15" ht="20.399999999999999" x14ac:dyDescent="0.3">
      <c r="A295" s="181">
        <v>124</v>
      </c>
      <c r="B295" s="141" t="s">
        <v>461</v>
      </c>
      <c r="C295" s="79"/>
      <c r="D295" s="157" t="s">
        <v>462</v>
      </c>
      <c r="E295" s="157" t="s">
        <v>463</v>
      </c>
      <c r="F295" s="37" t="s">
        <v>171</v>
      </c>
      <c r="G295" s="43">
        <v>30</v>
      </c>
      <c r="H295" s="29">
        <v>200</v>
      </c>
      <c r="I295" s="110">
        <f t="shared" si="81"/>
        <v>6000</v>
      </c>
      <c r="J295" s="29">
        <f t="shared" si="77"/>
        <v>72000</v>
      </c>
      <c r="K295" s="29">
        <f t="shared" si="78"/>
        <v>6000</v>
      </c>
      <c r="L295" s="29">
        <f t="shared" si="79"/>
        <v>78000</v>
      </c>
      <c r="M295" s="29"/>
      <c r="N295" s="30"/>
      <c r="O295" s="30">
        <f t="shared" si="80"/>
        <v>78000</v>
      </c>
    </row>
    <row r="296" spans="1:15" ht="20.399999999999999" x14ac:dyDescent="0.3">
      <c r="A296" s="130">
        <v>83</v>
      </c>
      <c r="B296" s="107" t="s">
        <v>464</v>
      </c>
      <c r="C296" s="83"/>
      <c r="D296" s="109" t="s">
        <v>465</v>
      </c>
      <c r="E296" s="109" t="s">
        <v>466</v>
      </c>
      <c r="F296" s="33" t="s">
        <v>145</v>
      </c>
      <c r="G296" s="83">
        <v>30</v>
      </c>
      <c r="H296" s="29">
        <v>476.03</v>
      </c>
      <c r="I296" s="110">
        <v>14280.95</v>
      </c>
      <c r="J296" s="29">
        <f t="shared" si="77"/>
        <v>171371.40000000002</v>
      </c>
      <c r="K296" s="29">
        <f t="shared" si="78"/>
        <v>14280.9</v>
      </c>
      <c r="L296" s="29">
        <f t="shared" si="79"/>
        <v>185652.30000000002</v>
      </c>
      <c r="M296" s="29"/>
      <c r="N296" s="29">
        <f>1280.95*12</f>
        <v>15371.400000000001</v>
      </c>
      <c r="O296" s="30">
        <f t="shared" si="80"/>
        <v>170280.90000000002</v>
      </c>
    </row>
    <row r="297" spans="1:15" ht="20.399999999999999" x14ac:dyDescent="0.3">
      <c r="A297" s="133">
        <v>131</v>
      </c>
      <c r="B297" s="112" t="s">
        <v>467</v>
      </c>
      <c r="C297" s="54"/>
      <c r="D297" s="124" t="s">
        <v>468</v>
      </c>
      <c r="E297" s="124" t="s">
        <v>469</v>
      </c>
      <c r="F297" s="32" t="s">
        <v>172</v>
      </c>
      <c r="G297" s="43">
        <v>30</v>
      </c>
      <c r="H297" s="29">
        <v>133.33333329999999</v>
      </c>
      <c r="I297" s="110">
        <f t="shared" si="81"/>
        <v>3999.9999989999997</v>
      </c>
      <c r="J297" s="29">
        <f t="shared" si="77"/>
        <v>47999.999987999996</v>
      </c>
      <c r="K297" s="29">
        <f t="shared" si="78"/>
        <v>3999.9999989999997</v>
      </c>
      <c r="L297" s="29">
        <f t="shared" si="79"/>
        <v>51999.999986999996</v>
      </c>
      <c r="M297" s="29"/>
      <c r="N297" s="29"/>
      <c r="O297" s="30">
        <f t="shared" si="80"/>
        <v>51999.999986999996</v>
      </c>
    </row>
    <row r="298" spans="1:15" ht="20.399999999999999" x14ac:dyDescent="0.3">
      <c r="A298" s="133">
        <v>132</v>
      </c>
      <c r="B298" s="112" t="s">
        <v>470</v>
      </c>
      <c r="C298" s="54"/>
      <c r="D298" s="124" t="s">
        <v>471</v>
      </c>
      <c r="E298" s="124" t="s">
        <v>472</v>
      </c>
      <c r="F298" s="99" t="s">
        <v>171</v>
      </c>
      <c r="G298" s="43">
        <v>30</v>
      </c>
      <c r="H298" s="29">
        <v>233.33</v>
      </c>
      <c r="I298" s="110">
        <v>7000</v>
      </c>
      <c r="J298" s="29">
        <f t="shared" si="77"/>
        <v>84000</v>
      </c>
      <c r="K298" s="29">
        <f t="shared" si="78"/>
        <v>6999.9000000000005</v>
      </c>
      <c r="L298" s="29">
        <f t="shared" si="79"/>
        <v>90999.9</v>
      </c>
      <c r="M298" s="29"/>
      <c r="N298" s="29">
        <v>0</v>
      </c>
      <c r="O298" s="30">
        <f t="shared" si="80"/>
        <v>90999.9</v>
      </c>
    </row>
    <row r="299" spans="1:15" ht="20.399999999999999" x14ac:dyDescent="0.3">
      <c r="A299" s="133">
        <v>133</v>
      </c>
      <c r="B299" s="112" t="s">
        <v>473</v>
      </c>
      <c r="C299" s="54"/>
      <c r="D299" s="124" t="s">
        <v>474</v>
      </c>
      <c r="E299" s="124" t="s">
        <v>475</v>
      </c>
      <c r="F299" s="99" t="s">
        <v>171</v>
      </c>
      <c r="G299" s="43">
        <v>30</v>
      </c>
      <c r="H299" s="29">
        <v>200</v>
      </c>
      <c r="I299" s="110">
        <f t="shared" ref="I299" si="82">+H299*30</f>
        <v>6000</v>
      </c>
      <c r="J299" s="29">
        <f t="shared" si="77"/>
        <v>72000</v>
      </c>
      <c r="K299" s="29">
        <f t="shared" si="78"/>
        <v>6000</v>
      </c>
      <c r="L299" s="29">
        <f t="shared" si="79"/>
        <v>78000</v>
      </c>
      <c r="M299" s="29"/>
      <c r="N299" s="30"/>
      <c r="O299" s="30">
        <f t="shared" si="80"/>
        <v>78000</v>
      </c>
    </row>
    <row r="300" spans="1:15" ht="30.6" x14ac:dyDescent="0.3">
      <c r="A300" s="133">
        <v>77</v>
      </c>
      <c r="B300" s="107" t="s">
        <v>476</v>
      </c>
      <c r="C300" s="182"/>
      <c r="D300" s="124" t="s">
        <v>477</v>
      </c>
      <c r="E300" s="124" t="s">
        <v>478</v>
      </c>
      <c r="F300" s="100" t="s">
        <v>146</v>
      </c>
      <c r="G300" s="43">
        <v>30</v>
      </c>
      <c r="H300" s="29">
        <v>340.54</v>
      </c>
      <c r="I300" s="110">
        <v>10216.34</v>
      </c>
      <c r="J300" s="29">
        <f t="shared" si="77"/>
        <v>122596.08</v>
      </c>
      <c r="K300" s="29">
        <f t="shared" si="78"/>
        <v>10216.200000000001</v>
      </c>
      <c r="L300" s="29">
        <f t="shared" si="79"/>
        <v>132812.28</v>
      </c>
      <c r="M300" s="29"/>
      <c r="N300" s="29">
        <f>216.34*12</f>
        <v>2596.08</v>
      </c>
      <c r="O300" s="30">
        <f>L300+M300-N300</f>
        <v>130216.2</v>
      </c>
    </row>
    <row r="301" spans="1:15" ht="39.6" x14ac:dyDescent="0.3">
      <c r="A301" s="133">
        <v>85</v>
      </c>
      <c r="B301" s="176" t="s">
        <v>479</v>
      </c>
      <c r="C301"/>
      <c r="D301" s="177" t="s">
        <v>480</v>
      </c>
      <c r="E301" s="178" t="s">
        <v>481</v>
      </c>
      <c r="F301" s="98" t="s">
        <v>173</v>
      </c>
      <c r="G301" s="43">
        <v>30</v>
      </c>
      <c r="H301" s="29">
        <v>340.54</v>
      </c>
      <c r="I301" s="110">
        <v>10216.34</v>
      </c>
      <c r="J301" s="29">
        <f t="shared" si="77"/>
        <v>122596.08</v>
      </c>
      <c r="K301" s="29">
        <f t="shared" si="78"/>
        <v>10216.200000000001</v>
      </c>
      <c r="L301" s="29">
        <f t="shared" si="79"/>
        <v>132812.28</v>
      </c>
      <c r="M301" s="29"/>
      <c r="N301" s="29">
        <f>216.34*12</f>
        <v>2596.08</v>
      </c>
      <c r="O301" s="30">
        <f>L301+M301-N301</f>
        <v>130216.2</v>
      </c>
    </row>
    <row r="302" spans="1:15" ht="20.399999999999999" x14ac:dyDescent="0.3">
      <c r="A302" s="133">
        <v>79</v>
      </c>
      <c r="B302" s="112" t="s">
        <v>482</v>
      </c>
      <c r="C302" s="54"/>
      <c r="D302" s="124" t="s">
        <v>483</v>
      </c>
      <c r="E302" s="124" t="s">
        <v>484</v>
      </c>
      <c r="F302" s="99" t="s">
        <v>147</v>
      </c>
      <c r="G302" s="43">
        <v>30</v>
      </c>
      <c r="H302" s="29">
        <v>476.03</v>
      </c>
      <c r="I302" s="110">
        <v>14280.95</v>
      </c>
      <c r="J302" s="29">
        <f t="shared" si="77"/>
        <v>171371.40000000002</v>
      </c>
      <c r="K302" s="29">
        <f t="shared" si="78"/>
        <v>14280.9</v>
      </c>
      <c r="L302" s="29">
        <f t="shared" si="79"/>
        <v>185652.30000000002</v>
      </c>
      <c r="M302" s="29"/>
      <c r="N302" s="29">
        <f>1280.95*12</f>
        <v>15371.400000000001</v>
      </c>
      <c r="O302" s="30">
        <f>L302+M302-N302</f>
        <v>170280.90000000002</v>
      </c>
    </row>
    <row r="303" spans="1:15" ht="20.399999999999999" x14ac:dyDescent="0.3">
      <c r="A303" s="133">
        <v>46</v>
      </c>
      <c r="B303" s="112" t="s">
        <v>485</v>
      </c>
      <c r="C303" s="112"/>
      <c r="D303" s="175" t="s">
        <v>486</v>
      </c>
      <c r="E303" s="129" t="s">
        <v>487</v>
      </c>
      <c r="F303" s="32" t="s">
        <v>148</v>
      </c>
      <c r="G303" s="43">
        <v>30</v>
      </c>
      <c r="H303" s="29">
        <v>233.33</v>
      </c>
      <c r="I303" s="110">
        <v>7000</v>
      </c>
      <c r="J303" s="29">
        <f t="shared" si="77"/>
        <v>84000</v>
      </c>
      <c r="K303" s="29">
        <f t="shared" si="78"/>
        <v>6999.9000000000005</v>
      </c>
      <c r="L303" s="29">
        <f t="shared" si="79"/>
        <v>90999.9</v>
      </c>
      <c r="M303" s="29"/>
      <c r="N303" s="29">
        <v>0</v>
      </c>
      <c r="O303" s="30">
        <f t="shared" ref="O303:O311" si="83">L303+M303-N303</f>
        <v>90999.9</v>
      </c>
    </row>
    <row r="304" spans="1:15" x14ac:dyDescent="0.3">
      <c r="A304" s="163">
        <v>100</v>
      </c>
      <c r="B304" s="176" t="s">
        <v>488</v>
      </c>
      <c r="C304"/>
      <c r="D304" s="178" t="s">
        <v>489</v>
      </c>
      <c r="E304" s="178" t="s">
        <v>490</v>
      </c>
      <c r="F304" s="99" t="s">
        <v>154</v>
      </c>
      <c r="G304" s="43">
        <v>30</v>
      </c>
      <c r="H304" s="29">
        <v>476.03</v>
      </c>
      <c r="I304" s="110">
        <v>14280.95</v>
      </c>
      <c r="J304" s="29">
        <f t="shared" si="77"/>
        <v>171371.40000000002</v>
      </c>
      <c r="K304" s="29">
        <f t="shared" si="78"/>
        <v>14280.9</v>
      </c>
      <c r="L304" s="29">
        <f t="shared" si="79"/>
        <v>185652.30000000002</v>
      </c>
      <c r="M304" s="29"/>
      <c r="N304" s="29">
        <f>1280.95*12</f>
        <v>15371.400000000001</v>
      </c>
      <c r="O304" s="30">
        <f t="shared" si="83"/>
        <v>170280.90000000002</v>
      </c>
    </row>
    <row r="305" spans="1:15" ht="34.200000000000003" x14ac:dyDescent="0.3">
      <c r="A305" s="163">
        <v>8</v>
      </c>
      <c r="B305" s="120" t="s">
        <v>491</v>
      </c>
      <c r="C305" s="123"/>
      <c r="D305" s="183" t="s">
        <v>492</v>
      </c>
      <c r="E305" s="184" t="s">
        <v>493</v>
      </c>
      <c r="F305" s="71" t="s">
        <v>174</v>
      </c>
      <c r="G305" s="43">
        <v>30</v>
      </c>
      <c r="H305" s="29">
        <v>233.33</v>
      </c>
      <c r="I305" s="110">
        <v>7000</v>
      </c>
      <c r="J305" s="29">
        <f t="shared" si="77"/>
        <v>84000</v>
      </c>
      <c r="K305" s="29">
        <f t="shared" si="78"/>
        <v>6999.9000000000005</v>
      </c>
      <c r="L305" s="29">
        <f t="shared" si="79"/>
        <v>90999.9</v>
      </c>
      <c r="M305" s="29"/>
      <c r="N305" s="29">
        <v>0</v>
      </c>
      <c r="O305" s="30">
        <f t="shared" si="83"/>
        <v>90999.9</v>
      </c>
    </row>
    <row r="306" spans="1:15" ht="34.200000000000003" x14ac:dyDescent="0.3">
      <c r="A306" s="133">
        <v>105</v>
      </c>
      <c r="B306" s="112" t="s">
        <v>494</v>
      </c>
      <c r="C306" s="43"/>
      <c r="D306" s="127" t="s">
        <v>495</v>
      </c>
      <c r="E306" s="127" t="s">
        <v>496</v>
      </c>
      <c r="F306" s="71" t="s">
        <v>174</v>
      </c>
      <c r="G306" s="43">
        <v>30</v>
      </c>
      <c r="H306" s="29">
        <v>303.14</v>
      </c>
      <c r="I306" s="110">
        <v>9094.26</v>
      </c>
      <c r="J306" s="29">
        <f t="shared" si="77"/>
        <v>109131.12</v>
      </c>
      <c r="K306" s="29">
        <f t="shared" si="78"/>
        <v>9094.1999999999989</v>
      </c>
      <c r="L306" s="29">
        <f t="shared" si="79"/>
        <v>118225.31999999999</v>
      </c>
      <c r="M306" s="29"/>
      <c r="N306" s="29">
        <f>84.26*12</f>
        <v>1011.1200000000001</v>
      </c>
      <c r="O306" s="30">
        <f t="shared" si="83"/>
        <v>117214.2</v>
      </c>
    </row>
    <row r="307" spans="1:15" ht="34.200000000000003" x14ac:dyDescent="0.3">
      <c r="A307" s="133">
        <v>106</v>
      </c>
      <c r="B307" s="112" t="s">
        <v>497</v>
      </c>
      <c r="C307" s="112"/>
      <c r="D307" s="175" t="s">
        <v>498</v>
      </c>
      <c r="E307" s="129" t="s">
        <v>499</v>
      </c>
      <c r="F307" s="71" t="s">
        <v>174</v>
      </c>
      <c r="G307" s="43">
        <v>30</v>
      </c>
      <c r="H307" s="29">
        <v>233.33</v>
      </c>
      <c r="I307" s="110">
        <v>7000</v>
      </c>
      <c r="J307" s="29">
        <f t="shared" si="77"/>
        <v>84000</v>
      </c>
      <c r="K307" s="29">
        <f t="shared" si="78"/>
        <v>6999.9000000000005</v>
      </c>
      <c r="L307" s="29">
        <f t="shared" si="79"/>
        <v>90999.9</v>
      </c>
      <c r="M307" s="29"/>
      <c r="N307" s="29">
        <v>0</v>
      </c>
      <c r="O307" s="30">
        <f t="shared" si="83"/>
        <v>90999.9</v>
      </c>
    </row>
    <row r="308" spans="1:15" ht="22.8" x14ac:dyDescent="0.3">
      <c r="A308" s="133"/>
      <c r="B308" s="112" t="s">
        <v>500</v>
      </c>
      <c r="C308" s="112"/>
      <c r="D308" s="175" t="s">
        <v>501</v>
      </c>
      <c r="E308" s="129" t="s">
        <v>502</v>
      </c>
      <c r="F308" s="71" t="s">
        <v>141</v>
      </c>
      <c r="G308" s="43">
        <v>30</v>
      </c>
      <c r="H308" s="29">
        <v>266.67</v>
      </c>
      <c r="I308" s="110">
        <v>8000</v>
      </c>
      <c r="J308" s="29">
        <f t="shared" si="77"/>
        <v>96000</v>
      </c>
      <c r="K308" s="29">
        <f t="shared" si="78"/>
        <v>8000.1</v>
      </c>
      <c r="L308" s="29">
        <f t="shared" si="79"/>
        <v>104000.1</v>
      </c>
      <c r="M308" s="29"/>
      <c r="N308" s="29">
        <v>0</v>
      </c>
      <c r="O308" s="30">
        <f t="shared" si="83"/>
        <v>104000.1</v>
      </c>
    </row>
    <row r="309" spans="1:15" ht="22.8" x14ac:dyDescent="0.3">
      <c r="A309" s="133"/>
      <c r="B309" s="112" t="s">
        <v>503</v>
      </c>
      <c r="C309" s="112"/>
      <c r="D309" s="175" t="s">
        <v>504</v>
      </c>
      <c r="E309" s="129" t="s">
        <v>505</v>
      </c>
      <c r="F309" s="71" t="s">
        <v>506</v>
      </c>
      <c r="G309" s="43">
        <v>30</v>
      </c>
      <c r="H309" s="29">
        <v>266.68</v>
      </c>
      <c r="I309" s="110">
        <v>8000</v>
      </c>
      <c r="J309" s="29">
        <f t="shared" si="77"/>
        <v>96000</v>
      </c>
      <c r="K309" s="29">
        <f t="shared" si="78"/>
        <v>8000.4000000000005</v>
      </c>
      <c r="L309" s="29">
        <f t="shared" si="79"/>
        <v>104000.4</v>
      </c>
      <c r="M309" s="29"/>
      <c r="N309" s="29">
        <v>0</v>
      </c>
      <c r="O309" s="30">
        <f t="shared" si="83"/>
        <v>104000.4</v>
      </c>
    </row>
    <row r="310" spans="1:15" ht="22.8" x14ac:dyDescent="0.3">
      <c r="A310" s="133"/>
      <c r="B310" s="112" t="s">
        <v>507</v>
      </c>
      <c r="C310" s="112"/>
      <c r="D310" s="175" t="s">
        <v>508</v>
      </c>
      <c r="E310" s="129" t="s">
        <v>509</v>
      </c>
      <c r="F310" s="71" t="s">
        <v>510</v>
      </c>
      <c r="G310" s="43">
        <v>30</v>
      </c>
      <c r="H310" s="29">
        <v>340.54</v>
      </c>
      <c r="I310" s="110">
        <v>10216.34</v>
      </c>
      <c r="J310" s="29">
        <f t="shared" si="77"/>
        <v>122596.08</v>
      </c>
      <c r="K310" s="29">
        <f t="shared" si="78"/>
        <v>10216.200000000001</v>
      </c>
      <c r="L310" s="29">
        <f t="shared" si="79"/>
        <v>132812.28</v>
      </c>
      <c r="M310" s="29"/>
      <c r="N310" s="29">
        <f>216.34*12</f>
        <v>2596.08</v>
      </c>
      <c r="O310" s="30">
        <f t="shared" si="83"/>
        <v>130216.2</v>
      </c>
    </row>
    <row r="311" spans="1:15" ht="22.8" x14ac:dyDescent="0.3">
      <c r="A311" s="133"/>
      <c r="B311" s="112" t="s">
        <v>511</v>
      </c>
      <c r="C311" s="112"/>
      <c r="D311" s="175" t="s">
        <v>512</v>
      </c>
      <c r="E311" s="129" t="s">
        <v>513</v>
      </c>
      <c r="F311" s="71" t="s">
        <v>141</v>
      </c>
      <c r="G311" s="43">
        <v>30</v>
      </c>
      <c r="H311" s="29">
        <v>266.67</v>
      </c>
      <c r="I311" s="110">
        <v>8000</v>
      </c>
      <c r="J311" s="29">
        <f t="shared" si="77"/>
        <v>96000</v>
      </c>
      <c r="K311" s="29">
        <f t="shared" si="78"/>
        <v>8000.1</v>
      </c>
      <c r="L311" s="29">
        <f t="shared" si="79"/>
        <v>104000.1</v>
      </c>
      <c r="M311" s="29"/>
      <c r="N311" s="29"/>
      <c r="O311" s="30">
        <f t="shared" si="83"/>
        <v>104000.1</v>
      </c>
    </row>
    <row r="312" spans="1:15" x14ac:dyDescent="0.3">
      <c r="A312" s="133"/>
      <c r="B312" s="112"/>
      <c r="C312" s="112"/>
      <c r="D312" s="175"/>
      <c r="E312" s="129"/>
      <c r="F312" s="42"/>
      <c r="G312" s="43"/>
      <c r="H312" s="29"/>
      <c r="I312" s="29"/>
      <c r="J312" s="29"/>
      <c r="K312" s="29"/>
      <c r="L312" s="29"/>
      <c r="M312" s="29"/>
      <c r="N312" s="29"/>
      <c r="O312" s="30"/>
    </row>
    <row r="313" spans="1:15" s="188" customFormat="1" ht="24" customHeight="1" thickBot="1" x14ac:dyDescent="0.35">
      <c r="A313" s="189" t="s">
        <v>514</v>
      </c>
      <c r="B313" s="189"/>
      <c r="C313" s="189"/>
      <c r="D313" s="189"/>
      <c r="E313" s="189"/>
      <c r="F313" s="189"/>
      <c r="G313" s="185"/>
      <c r="H313" s="186"/>
      <c r="I313" s="187">
        <f t="shared" ref="I313:O313" si="84">SUM(I277:I312)</f>
        <v>300509.56999900006</v>
      </c>
      <c r="J313" s="187">
        <f t="shared" si="84"/>
        <v>3606114.8399880002</v>
      </c>
      <c r="K313" s="187">
        <f t="shared" si="84"/>
        <v>300509.79999899998</v>
      </c>
      <c r="L313" s="187">
        <f t="shared" si="84"/>
        <v>3906624.6399869989</v>
      </c>
      <c r="M313" s="187">
        <f t="shared" si="84"/>
        <v>0</v>
      </c>
      <c r="N313" s="187">
        <f t="shared" si="84"/>
        <v>77994.840000000011</v>
      </c>
      <c r="O313" s="187">
        <f t="shared" si="84"/>
        <v>3828629.7999870004</v>
      </c>
    </row>
    <row r="314" spans="1:15" x14ac:dyDescent="0.3">
      <c r="C314"/>
    </row>
  </sheetData>
  <mergeCells count="11">
    <mergeCell ref="C105:C106"/>
    <mergeCell ref="C107:C108"/>
    <mergeCell ref="B140:B141"/>
    <mergeCell ref="D140:D141"/>
    <mergeCell ref="E140:E141"/>
    <mergeCell ref="A313:F313"/>
    <mergeCell ref="F140:F141"/>
    <mergeCell ref="I140:I141"/>
    <mergeCell ref="J140:J141"/>
    <mergeCell ref="N140:N141"/>
    <mergeCell ref="A273:F273"/>
  </mergeCells>
  <conditionalFormatting sqref="A134 A135:B136">
    <cfRule type="cellIs" dxfId="0" priority="5" operator="lessThan">
      <formula>0</formula>
    </cfRule>
  </conditionalFormatting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Juan Carlos Soriano</cp:lastModifiedBy>
  <cp:lastPrinted>2026-05-07T17:12:07Z</cp:lastPrinted>
  <dcterms:created xsi:type="dcterms:W3CDTF">2020-04-14T02:08:04Z</dcterms:created>
  <dcterms:modified xsi:type="dcterms:W3CDTF">2026-05-07T17:12:49Z</dcterms:modified>
</cp:coreProperties>
</file>